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s="1"/>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s="1"/>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s="1"/>
  <c r="B668" i="37"/>
  <c r="C668" i="37"/>
  <c r="D668" i="37"/>
  <c r="G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s="1"/>
  <c r="B693" i="37"/>
  <c r="C693" i="37"/>
  <c r="D693" i="37"/>
  <c r="G693" i="37"/>
  <c r="B694" i="37"/>
  <c r="C694" i="37"/>
  <c r="D694" i="37"/>
  <c r="G694" i="37" s="1"/>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s="1"/>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B1126" i="37"/>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G1209" i="37" s="1"/>
  <c r="C1209" i="37"/>
  <c r="D1209" i="37"/>
  <c r="B1210" i="37"/>
  <c r="G1210" i="37" s="1"/>
  <c r="C1210" i="37"/>
  <c r="D1210" i="37"/>
  <c r="B1211" i="37"/>
  <c r="G1211" i="37" s="1"/>
  <c r="C1211" i="37"/>
  <c r="D1211" i="37"/>
  <c r="B1212" i="37"/>
  <c r="B1213" i="37"/>
  <c r="C1213" i="37"/>
  <c r="D1213" i="37"/>
  <c r="G1213" i="37" s="1"/>
  <c r="B1214" i="37"/>
  <c r="C1214" i="37"/>
  <c r="D1214" i="37"/>
  <c r="G1214" i="37" s="1"/>
  <c r="B1215" i="37"/>
  <c r="C1215" i="37"/>
  <c r="D1215" i="37"/>
  <c r="G1215" i="37" s="1"/>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G1263" i="37" s="1"/>
  <c r="D1263" i="37"/>
  <c r="B1264" i="37"/>
  <c r="C1264" i="37"/>
  <c r="D1264" i="37"/>
  <c r="B1265" i="37"/>
  <c r="C1265" i="37"/>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C1402" i="37"/>
  <c r="D1402" i="37"/>
  <c r="B1403" i="37"/>
  <c r="G1403" i="37" s="1"/>
  <c r="C1403" i="37"/>
  <c r="D1403" i="37"/>
  <c r="B1404" i="37"/>
  <c r="B1405" i="37"/>
  <c r="C1405" i="37"/>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67" i="37"/>
  <c r="H1447" i="37"/>
  <c r="H1444" i="37"/>
  <c r="H1440" i="37"/>
  <c r="H1438" i="37"/>
  <c r="H1436" i="37"/>
  <c r="H1434" i="37"/>
  <c r="H1430" i="37"/>
  <c r="H1429" i="37"/>
  <c r="H1422" i="37"/>
  <c r="H1420" i="37"/>
  <c r="H1418" i="37"/>
  <c r="H1416" i="37"/>
  <c r="H1414" i="37"/>
  <c r="H1410" i="37"/>
  <c r="H1408"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c r="B25" i="3" s="1"/>
  <c r="G26" i="3"/>
  <c r="E26" i="3"/>
  <c r="G27" i="3"/>
  <c r="H27" i="3"/>
  <c r="G28" i="3"/>
  <c r="H28" i="3"/>
  <c r="E28" i="3" s="1"/>
  <c r="G29" i="3"/>
  <c r="H29" i="3"/>
  <c r="E29" i="3"/>
  <c r="G31" i="3"/>
  <c r="H31" i="3"/>
  <c r="G32" i="3"/>
  <c r="H32" i="3"/>
  <c r="G33" i="3"/>
  <c r="H33" i="3"/>
  <c r="G34" i="3"/>
  <c r="H34" i="3"/>
  <c r="E34" i="3" s="1"/>
  <c r="B34" i="3" s="1"/>
  <c r="G35" i="3"/>
  <c r="H35" i="3"/>
  <c r="G36" i="3"/>
  <c r="H36" i="3"/>
  <c r="G37" i="3"/>
  <c r="H37" i="3"/>
  <c r="E37" i="3" s="1"/>
  <c r="B37" i="3" s="1"/>
  <c r="G38" i="3"/>
  <c r="H38" i="3"/>
  <c r="E38" i="3"/>
  <c r="G39" i="3"/>
  <c r="H39" i="3"/>
  <c r="G40" i="3"/>
  <c r="H40" i="3"/>
  <c r="G41" i="3"/>
  <c r="H41" i="3"/>
  <c r="G42" i="3"/>
  <c r="H42" i="3"/>
  <c r="E42" i="3"/>
  <c r="G43" i="3"/>
  <c r="H43" i="3"/>
  <c r="G44" i="3"/>
  <c r="H44" i="3"/>
  <c r="G45" i="3"/>
  <c r="H45" i="3"/>
  <c r="E45" i="3" s="1"/>
  <c r="B45" i="3" s="1"/>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G164" i="3"/>
  <c r="E164" i="3" s="1"/>
  <c r="G166" i="3"/>
  <c r="E166" i="3" s="1"/>
  <c r="B166" i="3" s="1"/>
  <c r="G212" i="3"/>
  <c r="H212" i="3"/>
  <c r="G260" i="3"/>
  <c r="H260" i="3"/>
  <c r="E260" i="3"/>
  <c r="G263" i="3"/>
  <c r="H263" i="3"/>
  <c r="G264" i="3"/>
  <c r="H264" i="3"/>
  <c r="G265" i="3"/>
  <c r="H265" i="3"/>
  <c r="E265" i="3"/>
  <c r="G268" i="3"/>
  <c r="H268" i="3"/>
  <c r="E268" i="3" s="1"/>
  <c r="G269" i="3"/>
  <c r="H269" i="3"/>
  <c r="E269" i="3"/>
  <c r="G270" i="3"/>
  <c r="H270" i="3"/>
  <c r="G271" i="3"/>
  <c r="H271" i="3"/>
  <c r="G272" i="3"/>
  <c r="H272" i="3"/>
  <c r="E272" i="3" s="1"/>
  <c r="G273" i="3"/>
  <c r="H273" i="3"/>
  <c r="E273" i="3"/>
  <c r="G274" i="3"/>
  <c r="H274" i="3"/>
  <c r="G275" i="3"/>
  <c r="H275" i="3"/>
  <c r="G276" i="3"/>
  <c r="H276" i="3"/>
  <c r="E276" i="3" s="1"/>
  <c r="B276" i="3" s="1"/>
  <c r="G277" i="3"/>
  <c r="H277" i="3"/>
  <c r="E277" i="3"/>
  <c r="G278" i="3"/>
  <c r="E278" i="3" s="1"/>
  <c r="G279" i="3"/>
  <c r="H279" i="3"/>
  <c r="E279" i="3"/>
  <c r="G280" i="3"/>
  <c r="H280" i="3"/>
  <c r="E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62"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42" i="3"/>
  <c r="B38" i="3"/>
  <c r="B29" i="3"/>
  <c r="B28" i="3"/>
  <c r="B26" i="3"/>
  <c r="L7" i="3"/>
  <c r="F7" i="3" s="1"/>
  <c r="F4" i="3" s="1"/>
  <c r="B5" i="3"/>
  <c r="F261" i="3"/>
  <c r="F297" i="3"/>
  <c r="F292"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91" i="37" l="1"/>
  <c r="H1473" i="37"/>
  <c r="G1265" i="37"/>
  <c r="G1259" i="37"/>
  <c r="E235" i="27"/>
  <c r="D1200" i="37" s="1"/>
  <c r="G1142" i="37"/>
  <c r="G1129" i="37"/>
  <c r="H692" i="37"/>
  <c r="G641" i="37"/>
  <c r="G288" i="37"/>
  <c r="G287" i="37"/>
  <c r="G286" i="37"/>
  <c r="G240" i="37"/>
  <c r="H173" i="3"/>
  <c r="F201" i="3"/>
  <c r="B201" i="3" s="1"/>
  <c r="E264" i="3"/>
  <c r="B264" i="3" s="1"/>
  <c r="F247" i="27"/>
  <c r="F236" i="27"/>
  <c r="F231" i="27"/>
  <c r="G1126" i="37"/>
  <c r="D151" i="27"/>
  <c r="F154" i="27"/>
  <c r="G1125" i="37"/>
  <c r="G1056" i="37"/>
  <c r="G1054" i="37"/>
  <c r="D75" i="27"/>
  <c r="C1040" i="37" s="1"/>
  <c r="F76" i="27"/>
  <c r="F58" i="27"/>
  <c r="D18" i="27"/>
  <c r="C983" i="37" s="1"/>
  <c r="G1402" i="37"/>
  <c r="E41" i="3"/>
  <c r="B41" i="3" s="1"/>
  <c r="G640" i="37"/>
  <c r="G639" i="37"/>
  <c r="G638" i="37"/>
  <c r="G363" i="37"/>
  <c r="D204" i="1"/>
  <c r="C194" i="37" s="1"/>
  <c r="F205" i="3"/>
  <c r="B205" i="3" s="1"/>
  <c r="D160" i="1"/>
  <c r="E33" i="3"/>
  <c r="B33" i="3" s="1"/>
  <c r="H328" i="37"/>
  <c r="H304" i="37"/>
  <c r="H76" i="37"/>
  <c r="H19" i="37"/>
  <c r="G223" i="37"/>
  <c r="H1389" i="37"/>
  <c r="G1389" i="37"/>
  <c r="H1295" i="37"/>
  <c r="H1497" i="37"/>
  <c r="G1497" i="37"/>
  <c r="H1557" i="37"/>
  <c r="G1557" i="37"/>
  <c r="B268" i="3"/>
  <c r="F421" i="1"/>
  <c r="E314" i="1"/>
  <c r="D303" i="37" s="1"/>
  <c r="E141" i="1"/>
  <c r="D131" i="37" s="1"/>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B280" i="3"/>
  <c r="B272" i="3"/>
  <c r="I1439" i="37"/>
  <c r="I1437" i="37"/>
  <c r="I1435"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86" i="37"/>
  <c r="G1084" i="37"/>
  <c r="G1082" i="37"/>
  <c r="G1080" i="37"/>
  <c r="G1078" i="37"/>
  <c r="G1032" i="37"/>
  <c r="G1030" i="37"/>
  <c r="G1028" i="37"/>
  <c r="G1010" i="37"/>
  <c r="G1008" i="37"/>
  <c r="G989" i="37"/>
  <c r="G987" i="37"/>
  <c r="G985" i="37"/>
  <c r="G981" i="37"/>
  <c r="I1431" i="37"/>
  <c r="I1429" i="37"/>
  <c r="I1427" i="37"/>
  <c r="G1362" i="37"/>
  <c r="G1360" i="37"/>
  <c r="G1358" i="37"/>
  <c r="G1334" i="37"/>
  <c r="G1330" i="37"/>
  <c r="G1328" i="37"/>
  <c r="G1326" i="37"/>
  <c r="G1315" i="37"/>
  <c r="G1313" i="37"/>
  <c r="G1311" i="37"/>
  <c r="G1294" i="37"/>
  <c r="G1290" i="37"/>
  <c r="G1085" i="37"/>
  <c r="G1083" i="37"/>
  <c r="G1081" i="37"/>
  <c r="G1079" i="37"/>
  <c r="G1077" i="37"/>
  <c r="G1033" i="37"/>
  <c r="G1031" i="37"/>
  <c r="G1029" i="37"/>
  <c r="G1011" i="37"/>
  <c r="G1009" i="37"/>
  <c r="G1007" i="37"/>
  <c r="G988" i="37"/>
  <c r="G986" i="37"/>
  <c r="G982" i="37"/>
  <c r="G980" i="37"/>
  <c r="G607" i="37"/>
  <c r="G605" i="37"/>
  <c r="G593" i="37"/>
  <c r="G591" i="37"/>
  <c r="G579" i="37"/>
  <c r="G574" i="37"/>
  <c r="G570" i="37"/>
  <c r="G564" i="37"/>
  <c r="G553" i="37"/>
  <c r="G551" i="37"/>
  <c r="G549" i="37"/>
  <c r="G547" i="37"/>
  <c r="G539" i="37"/>
  <c r="G537" i="37"/>
  <c r="G535" i="37"/>
  <c r="G527" i="37"/>
  <c r="G517" i="37"/>
  <c r="G511" i="37"/>
  <c r="G491" i="37"/>
  <c r="G489" i="37"/>
  <c r="G487" i="37"/>
  <c r="G1072" i="37"/>
  <c r="G1068" i="37"/>
  <c r="G1064" i="37"/>
  <c r="G1060" i="37"/>
  <c r="G1055" i="37"/>
  <c r="G1053" i="37"/>
  <c r="G1051" i="37"/>
  <c r="G1047" i="37"/>
  <c r="G1045" i="37"/>
  <c r="G1043" i="37"/>
  <c r="G1022" i="37"/>
  <c r="G1020" i="37"/>
  <c r="G1018" i="37"/>
  <c r="G999" i="37"/>
  <c r="G997" i="37"/>
  <c r="G995" i="37"/>
  <c r="G993" i="37"/>
  <c r="G991" i="37"/>
  <c r="G606" i="37"/>
  <c r="G604" i="37"/>
  <c r="G592" i="37"/>
  <c r="G580" i="37"/>
  <c r="G575" i="37"/>
  <c r="G573" i="37"/>
  <c r="G569" i="37"/>
  <c r="G563" i="37"/>
  <c r="G552" i="37"/>
  <c r="G550" i="37"/>
  <c r="G548" i="37"/>
  <c r="G540" i="37"/>
  <c r="G538" i="37"/>
  <c r="G536" i="37"/>
  <c r="G528" i="37"/>
  <c r="G518" i="37"/>
  <c r="G512" i="37"/>
  <c r="G492" i="37"/>
  <c r="G490" i="37"/>
  <c r="G488"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51" i="27" l="1"/>
  <c r="F84" i="27"/>
  <c r="G1040" i="37"/>
  <c r="F18" i="27"/>
  <c r="F647" i="1"/>
  <c r="F204" i="1"/>
  <c r="F160" i="1"/>
  <c r="F116" i="1"/>
  <c r="F85" i="1"/>
  <c r="D13" i="27"/>
  <c r="C978" i="37" s="1"/>
  <c r="C150" i="37"/>
  <c r="I1448" i="37"/>
  <c r="I1451" i="37"/>
  <c r="I1455" i="37"/>
  <c r="I1461" i="37"/>
  <c r="I1464" i="37"/>
  <c r="E24" i="3"/>
  <c r="G1049" i="37"/>
  <c r="H635" i="37"/>
  <c r="D1287" i="37"/>
  <c r="K47" i="42"/>
  <c r="C213" i="37"/>
  <c r="H213" i="37" s="1"/>
  <c r="F223" i="1"/>
  <c r="C124" i="37"/>
  <c r="F134" i="1"/>
  <c r="E163" i="3"/>
  <c r="B163" i="3" s="1"/>
  <c r="H1104" i="37"/>
  <c r="C1317" i="37"/>
  <c r="F42" i="36"/>
  <c r="C1371" i="37"/>
  <c r="F96" i="36"/>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C222" i="37"/>
  <c r="F232" i="1"/>
  <c r="C1457" i="37"/>
  <c r="J54" i="42"/>
  <c r="G585" i="37"/>
  <c r="H585" i="37"/>
  <c r="G1168" i="37"/>
  <c r="H1168" i="37"/>
  <c r="E74" i="27"/>
  <c r="G616" i="37"/>
  <c r="H616" i="37"/>
  <c r="H150" i="37" l="1"/>
  <c r="F13" i="27"/>
  <c r="J43" i="42"/>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<sst xmlns="http://schemas.openxmlformats.org/spreadsheetml/2006/main" count="4758" uniqueCount="4302">
  <si>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</si>
  <si>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</si>
  <si>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</si>
  <si>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</si>
  <si>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</si>
  <si>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</si>
  <si>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</si>
  <si>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</si>
  <si>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</si>
  <si>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</si>
  <si>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</si>
  <si>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</si>
  <si>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</si>
  <si>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</si>
  <si>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</si>
  <si>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</si>
  <si>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</si>
  <si>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</si>
  <si>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</si>
  <si>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</si>
  <si>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</si>
  <si>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</si>
  <si>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</si>
  <si>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</si>
  <si>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</si>
  <si>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</si>
  <si>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</si>
  <si>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</si>
  <si>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</si>
  <si>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</si>
  <si>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</si>
  <si>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</si>
  <si>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</si>
  <si>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</si>
  <si>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</si>
  <si>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</si>
  <si>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</si>
  <si>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</si>
  <si>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</si>
  <si>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</si>
  <si>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</si>
  <si>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</si>
  <si>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</si>
  <si>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</si>
  <si>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</si>
  <si>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</si>
  <si>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</si>
  <si>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</si>
  <si>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</si>
  <si>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</si>
  <si>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</si>
  <si>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</si>
  <si>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</si>
  <si>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</si>
  <si>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</si>
  <si>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</si>
  <si>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</si>
  <si>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</si>
  <si>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</si>
  <si>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</si>
  <si>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</si>
  <si>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</si>
  <si>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</si>
  <si>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</si>
  <si>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</si>
  <si>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</si>
  <si>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</si>
  <si>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</si>
  <si>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</si>
  <si>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</si>
  <si>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</si>
  <si>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</si>
  <si>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</si>
  <si>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</si>
  <si>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</si>
  <si>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</si>
  <si>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</si>
  <si>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</si>
  <si>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</si>
  <si>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</si>
  <si>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</si>
  <si>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</si>
  <si>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</si>
  <si>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</si>
  <si>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</si>
  <si>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</si>
  <si>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</si>
  <si>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</si>
  <si>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</si>
  <si>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</si>
  <si>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</si>
  <si>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</si>
  <si>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</si>
  <si>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</si>
  <si>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</si>
  <si>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</si>
  <si>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</si>
  <si>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</si>
  <si>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</si>
  <si>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</si>
  <si>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</si>
  <si>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</si>
  <si>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</si>
  <si>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</si>
  <si>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</si>
  <si>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</si>
  <si>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</si>
  <si>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</si>
  <si>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</si>
  <si>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</si>
  <si>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</si>
  <si>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</si>
  <si>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</si>
  <si>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</si>
  <si>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</si>
  <si>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</si>
  <si>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</si>
  <si>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</si>
  <si>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</si>
  <si>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</si>
  <si>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</si>
  <si>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</si>
  <si>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</si>
  <si>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</si>
  <si>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</si>
  <si>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</si>
  <si>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</si>
  <si>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</si>
  <si>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</si>
  <si>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</si>
  <si>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</si>
  <si>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</si>
  <si>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</si>
  <si>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</si>
  <si>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</si>
  <si>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</si>
  <si>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</si>
  <si>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</si>
  <si>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</si>
  <si>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</si>
  <si>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</si>
  <si>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</si>
  <si>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</si>
  <si>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</si>
  <si>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</si>
  <si>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</si>
  <si>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</si>
  <si>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</si>
  <si>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</si>
  <si>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</si>
  <si>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</si>
  <si>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</si>
  <si>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</si>
  <si>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</si>
  <si>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</si>
  <si>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</si>
  <si>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</si>
  <si>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</si>
  <si>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</si>
  <si>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</si>
  <si>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</si>
  <si>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</si>
  <si>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</si>
  <si>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</si>
  <si>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</si>
  <si>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</si>
  <si>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</si>
  <si>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</si>
  <si>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</si>
  <si>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</si>
  <si>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</si>
  <si>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</si>
  <si>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</si>
  <si>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</si>
  <si>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</si>
  <si>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</si>
  <si>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</si>
  <si>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</si>
  <si>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</si>
  <si>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</si>
  <si>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</si>
  <si>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</si>
  <si>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</si>
  <si>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</si>
  <si>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</si>
  <si>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</si>
  <si>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</si>
  <si>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</si>
  <si>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</si>
  <si>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</si>
  <si>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</si>
  <si>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</si>
  <si>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</si>
  <si>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</si>
  <si>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</si>
  <si>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</si>
  <si>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</si>
  <si>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</si>
  <si>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</si>
  <si>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</si>
  <si>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</si>
  <si>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</si>
  <si>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</si>
  <si>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</si>
  <si>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</si>
  <si>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</si>
  <si>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</si>
  <si>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</si>
  <si>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</si>
  <si>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</si>
  <si>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</si>
  <si>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</si>
  <si>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</si>
  <si>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</si>
  <si>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</si>
  <si>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</si>
  <si>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</si>
  <si>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</si>
  <si>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</si>
  <si>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</si>
  <si>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</si>
  <si>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</si>
  <si>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</si>
  <si>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</si>
  <si>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</si>
  <si>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</si>
  <si>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</si>
  <si>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</si>
  <si>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</si>
  <si>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</si>
  <si>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</si>
  <si>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</si>
  <si>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</si>
  <si>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</si>
  <si>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</si>
  <si>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</si>
  <si>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</si>
  <si>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</si>
  <si>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</si>
  <si>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</si>
  <si>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</si>
  <si>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</si>
  <si>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</si>
  <si>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</si>
  <si>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</si>
  <si>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</si>
  <si>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</si>
  <si>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</si>
  <si>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</si>
  <si>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</si>
  <si>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</si>
  <si>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</si>
  <si>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</si>
  <si>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</si>
  <si>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</si>
  <si>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</si>
  <si>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</si>
  <si>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</si>
  <si>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</si>
  <si>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</si>
  <si>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</si>
  <si>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</si>
  <si>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</si>
  <si>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</si>
  <si>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</si>
  <si>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</si>
  <si>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</si>
  <si>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</si>
  <si>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</si>
  <si>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</si>
  <si>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</si>
  <si>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</si>
  <si>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</si>
  <si>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</si>
  <si>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</si>
  <si>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</si>
  <si>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</si>
  <si>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</si>
  <si>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</si>
  <si>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</si>
  <si>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</si>
  <si>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</si>
  <si>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</si>
  <si>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</si>
  <si>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</si>
  <si>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</si>
  <si>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</si>
  <si>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</si>
  <si>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</si>
  <si>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</si>
  <si>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</si>
  <si>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</si>
  <si>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</si>
  <si>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</si>
  <si>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</si>
  <si>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</si>
  <si>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</si>
  <si>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</si>
  <si>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</si>
  <si>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</si>
  <si>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</si>
  <si>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</si>
  <si>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</si>
  <si>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</si>
  <si>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</si>
  <si>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</si>
  <si>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</si>
  <si>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</si>
  <si>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</si>
  <si>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</si>
  <si>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</si>
  <si>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</si>
  <si>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</si>
  <si>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</si>
  <si>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</si>
  <si>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</si>
  <si>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</si>
  <si>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</si>
  <si>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</si>
  <si>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</si>
  <si>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</si>
  <si>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</si>
  <si>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</si>
  <si>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</si>
  <si>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</si>
  <si>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</si>
  <si>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</si>
  <si>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</si>
  <si>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</si>
  <si>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</si>
  <si>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</si>
  <si>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</si>
  <si>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</si>
  <si>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</si>
  <si>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</si>
  <si>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</si>
  <si>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</si>
  <si>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</si>
  <si>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</si>
  <si>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</si>
  <si>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</si>
  <si>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</si>
  <si>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</si>
  <si>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</si>
  <si>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</si>
  <si>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</si>
  <si>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</si>
  <si>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</si>
  <si>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</si>
  <si>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</si>
  <si>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</si>
  <si>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</si>
  <si>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</si>
  <si>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</si>
  <si>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</si>
  <si>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</si>
  <si>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</si>
  <si>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</si>
  <si>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</si>
  <si>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</si>
  <si>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</si>
  <si>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</si>
  <si>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</si>
  <si>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</si>
  <si>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</si>
  <si>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</si>
  <si>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</si>
  <si>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</si>
  <si>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</si>
  <si>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</si>
  <si>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</si>
  <si>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</si>
  <si>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</si>
  <si>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</si>
  <si>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</si>
  <si>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</si>
  <si>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</si>
  <si>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</si>
  <si>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</si>
  <si>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</si>
  <si>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</si>
  <si>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</si>
  <si>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</si>
  <si>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</si>
  <si>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</si>
  <si>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</si>
  <si>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</si>
  <si>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</si>
  <si>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</si>
  <si>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</si>
  <si>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</si>
  <si>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</si>
  <si>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</si>
  <si>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</si>
  <si>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</si>
  <si>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</si>
  <si>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</si>
  <si>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</si>
  <si>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</si>
  <si>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</si>
  <si>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</si>
  <si>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</si>
  <si>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</si>
  <si>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</si>
  <si>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</si>
  <si>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</si>
  <si>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</si>
  <si>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</si>
  <si>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</si>
  <si>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</si>
  <si>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</si>
  <si>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</si>
  <si>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</si>
  <si>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</si>
  <si>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</si>
  <si>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</si>
  <si>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</si>
  <si>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</si>
  <si>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</si>
  <si>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</si>
  <si>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</si>
  <si>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</si>
  <si>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</si>
  <si>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</si>
  <si>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</si>
  <si>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</si>
  <si>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</si>
  <si>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</si>
  <si>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</si>
  <si>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</si>
  <si>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</si>
  <si>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</si>
  <si>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</si>
  <si>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</si>
  <si>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</si>
  <si>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</si>
  <si>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</si>
  <si>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</si>
  <si>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</si>
  <si>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</si>
  <si>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</si>
  <si>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</si>
  <si>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</si>
  <si>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</si>
  <si>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</si>
  <si>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</si>
  <si>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</si>
  <si>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</si>
  <si>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</si>
  <si>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</si>
  <si>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</si>
  <si>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</si>
  <si>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</si>
  <si>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</si>
  <si>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</si>
  <si>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</si>
  <si>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</si>
  <si>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</si>
  <si>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</si>
  <si>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</si>
  <si>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</si>
  <si>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</si>
  <si>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</si>
  <si>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</si>
  <si>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</si>
  <si>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</si>
  <si>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</si>
  <si>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</si>
  <si>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</si>
  <si>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</si>
  <si>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</si>
  <si>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</si>
  <si>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</si>
  <si>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</si>
  <si>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</si>
  <si>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</si>
  <si>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</si>
  <si>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</si>
  <si>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</si>
  <si>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</si>
  <si>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</si>
  <si>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</si>
  <si>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</si>
  <si>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</si>
  <si>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</si>
  <si>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</si>
  <si>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</si>
  <si>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</si>
  <si>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</si>
  <si>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</si>
  <si>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</si>
  <si>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</si>
  <si>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</si>
  <si>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</si>
  <si>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</si>
  <si>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</si>
  <si>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</si>
  <si>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</si>
  <si>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</si>
  <si>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</si>
  <si>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</si>
  <si>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</si>
  <si>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</si>
  <si>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</si>
  <si>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</si>
  <si>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</si>
  <si>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</si>
  <si>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</si>
  <si>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</si>
  <si>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</si>
  <si>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</si>
  <si>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</si>
  <si>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</si>
  <si>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</si>
  <si>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</si>
  <si>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</si>
  <si>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</si>
  <si>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</si>
  <si>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</si>
  <si>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</si>
  <si>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</si>
  <si>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</si>
  <si>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</si>
  <si>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</si>
  <si>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</si>
  <si>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</si>
  <si>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</si>
  <si>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</si>
  <si>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</si>
  <si>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</si>
  <si>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</si>
  <si>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</si>
  <si>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</si>
  <si>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</si>
  <si>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</si>
  <si>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</si>
  <si>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</si>
  <si>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</si>
  <si>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</si>
  <si>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</si>
  <si>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</si>
  <si>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</si>
  <si>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</si>
  <si>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</si>
  <si>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</si>
  <si>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</si>
  <si>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</si>
  <si>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</si>
  <si>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</si>
  <si>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</si>
  <si>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</si>
  <si>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</si>
  <si>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</si>
  <si>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</si>
  <si>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</si>
  <si>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</si>
  <si>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</si>
  <si>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</si>
  <si>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</si>
  <si>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</si>
  <si>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</si>
  <si>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</si>
  <si>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</si>
  <si>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</si>
  <si>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</si>
  <si>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</si>
  <si>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</si>
  <si>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</si>
  <si>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</si>
  <si>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</si>
  <si>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</si>
  <si>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</si>
  <si>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</si>
  <si>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</si>
  <si>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</si>
  <si>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</si>
  <si>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</si>
  <si>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</si>
  <si>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</si>
  <si>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</si>
  <si>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</si>
  <si>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</si>
  <si>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</si>
  <si>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</si>
  <si>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</si>
  <si>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</si>
  <si>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</si>
  <si>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</si>
  <si>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</si>
  <si>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</si>
  <si>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</si>
  <si>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</si>
  <si>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</si>
  <si>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</si>
  <si>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</si>
  <si>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</si>
  <si>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</si>
  <si>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</si>
  <si>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</si>
  <si>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</si>
  <si>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</si>
  <si>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</si>
  <si>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</si>
  <si>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</si>
  <si>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</si>
  <si>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</si>
  <si>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</si>
  <si>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</si>
  <si>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</si>
  <si>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</si>
  <si>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</si>
  <si>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</si>
  <si>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</si>
  <si>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</si>
  <si>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</si>
  <si>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</si>
  <si>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</si>
  <si>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</si>
  <si>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</si>
  <si>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</si>
  <si>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</si>
  <si>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</si>
  <si>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</si>
  <si>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</si>
  <si>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</si>
  <si>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</si>
  <si>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</si>
  <si>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</si>
  <si>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</si>
  <si>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</si>
  <si>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</si>
  <si>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</si>
  <si>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</si>
  <si>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</si>
  <si>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</si>
  <si>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</si>
  <si>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</si>
  <si>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</si>
  <si>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</si>
  <si>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</si>
  <si>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</si>
  <si>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</si>
  <si>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</si>
  <si>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</si>
  <si>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</si>
  <si>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</si>
  <si>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</si>
  <si>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</si>
  <si>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</si>
  <si>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</si>
  <si>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</si>
  <si>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</si>
  <si>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</si>
  <si>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</si>
  <si>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</si>
  <si>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</si>
  <si>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</si>
  <si>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</si>
  <si>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</si>
  <si>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</si>
  <si>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</si>
  <si>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</si>
  <si>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</si>
  <si>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</si>
  <si>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</si>
  <si>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</si>
  <si>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</si>
  <si>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</si>
  <si>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</si>
  <si>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</si>
  <si>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</si>
  <si>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</si>
  <si>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</si>
  <si>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</si>
  <si>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</si>
  <si>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</si>
  <si>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</si>
  <si>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</si>
  <si>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</si>
  <si>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</si>
  <si>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</si>
  <si>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</si>
  <si>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</si>
  <si>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</si>
  <si>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</si>
  <si>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</si>
  <si>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</si>
  <si>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</si>
  <si>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</si>
  <si>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</si>
  <si>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</si>
  <si>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</si>
  <si>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</si>
  <si>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</si>
  <si>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</si>
  <si>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</si>
  <si>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</si>
  <si>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</si>
  <si>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</si>
  <si>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</si>
  <si>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</si>
  <si>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</si>
  <si>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</si>
  <si>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</si>
  <si>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</si>
  <si>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</si>
  <si>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</si>
  <si>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</si>
  <si>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</si>
  <si>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</si>
  <si>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</si>
  <si>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</si>
  <si>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</si>
  <si>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</si>
  <si>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</si>
  <si>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</si>
  <si>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</si>
  <si>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</si>
  <si>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</si>
  <si>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</si>
  <si>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</si>
  <si>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</si>
  <si>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</si>
  <si>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</si>
  <si>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</si>
  <si>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</si>
  <si>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</si>
  <si>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</si>
  <si>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</si>
  <si>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</si>
  <si>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</si>
  <si>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</si>
  <si>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</si>
  <si>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</si>
  <si>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</si>
  <si>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</si>
  <si>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</si>
  <si>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</si>
  <si>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</si>
  <si>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</si>
  <si>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</si>
  <si>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</si>
  <si>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</si>
  <si>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</si>
  <si>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</si>
  <si>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</si>
  <si>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</si>
  <si>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</si>
  <si>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</si>
  <si>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</si>
  <si>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</si>
  <si>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</si>
  <si>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</si>
  <si>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</si>
  <si>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</si>
  <si>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</si>
  <si>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</si>
  <si>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</si>
  <si>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</si>
  <si>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</si>
  <si>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</si>
  <si>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</si>
  <si>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</si>
  <si>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</si>
  <si>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</si>
  <si>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</si>
  <si>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</si>
  <si>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</si>
  <si>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</si>
  <si>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</si>
  <si>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</si>
  <si>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</si>
  <si>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</si>
  <si>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</si>
  <si>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</si>
  <si>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</si>
  <si>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</si>
  <si>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</si>
  <si>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</si>
  <si>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</si>
  <si>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</si>
  <si>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</si>
  <si>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</si>
  <si>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</si>
  <si>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</si>
  <si>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</si>
  <si>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</si>
  <si>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</si>
  <si>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</si>
  <si>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</si>
  <si>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</si>
  <si>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</si>
  <si>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</si>
  <si>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</si>
  <si>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</si>
  <si>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</si>
  <si>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</si>
  <si>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</si>
  <si>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</si>
  <si>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</si>
  <si>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</si>
  <si>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</si>
  <si>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</si>
  <si>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</si>
  <si>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</si>
  <si>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</si>
  <si>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</si>
  <si>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</si>
  <si>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</si>
  <si>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</si>
  <si>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</si>
  <si>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</si>
  <si>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</si>
  <si>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</si>
  <si>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</si>
  <si>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</si>
  <si>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</si>
  <si>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</si>
  <si>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</si>
  <si>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</si>
  <si>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</si>
  <si>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</si>
  <si>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</si>
  <si>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</si>
  <si>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</si>
  <si>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</si>
  <si>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</si>
  <si>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</si>
  <si>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</si>
  <si>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</si>
  <si>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</si>
  <si>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</si>
  <si>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</si>
  <si>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</si>
  <si>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</si>
  <si>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</si>
  <si>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</si>
  <si>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</si>
  <si>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</si>
  <si>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</si>
  <si>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</si>
  <si>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</si>
  <si>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</si>
  <si>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</si>
  <si>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</si>
  <si>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</si>
  <si>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</si>
  <si>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</si>
  <si>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</si>
  <si>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</si>
  <si>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</si>
  <si>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</si>
  <si>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</si>
  <si>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</si>
  <si>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</si>
  <si>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</si>
  <si>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</si>
  <si>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</si>
  <si>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</si>
  <si>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</si>
  <si>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</si>
  <si>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</si>
  <si>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</si>
  <si>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</si>
  <si>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</si>
  <si>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</si>
  <si>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</si>
  <si>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</si>
  <si>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</si>
  <si>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</si>
  <si>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</si>
  <si>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</si>
  <si>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</si>
  <si>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</si>
  <si>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</si>
  <si>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</si>
  <si>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</si>
  <si>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</si>
  <si>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</si>
  <si>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</si>
  <si>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</si>
  <si>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</si>
  <si>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</si>
  <si>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</si>
  <si>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</si>
  <si>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</si>
  <si>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</si>
  <si>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</si>
  <si>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</si>
  <si>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</si>
  <si>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</si>
  <si>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</si>
  <si>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</si>
  <si>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</si>
  <si>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</si>
  <si>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</si>
  <si>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</si>
  <si>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</si>
  <si>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</si>
  <si>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</si>
  <si>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</si>
  <si>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</si>
  <si>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</si>
  <si>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</si>
  <si>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</si>
  <si>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</si>
  <si>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</si>
  <si>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</si>
  <si>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</si>
  <si>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</si>
  <si>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</si>
  <si>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</si>
  <si>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</si>
  <si>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</si>
  <si>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</si>
  <si>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</si>
  <si>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</si>
  <si>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</si>
  <si>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</si>
  <si>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</si>
  <si>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</si>
  <si>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</si>
  <si>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</si>
  <si>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</si>
  <si>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</si>
  <si>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</si>
  <si>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</si>
  <si>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</si>
  <si>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</si>
  <si>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</si>
  <si>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</si>
  <si>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</si>
  <si>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</si>
  <si>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</si>
  <si>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</si>
  <si>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</si>
  <si>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</si>
  <si>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</si>
  <si>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</si>
  <si>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</si>
  <si>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</si>
  <si>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</si>
  <si>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</si>
  <si>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</si>
  <si>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</si>
  <si>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</si>
  <si>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</si>
  <si>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</si>
  <si>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</si>
  <si>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</si>
  <si>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</si>
  <si>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</si>
  <si>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</si>
  <si>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</si>
  <si>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</si>
  <si>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</si>
  <si>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</si>
  <si>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</si>
  <si>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</si>
  <si>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</si>
  <si>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</si>
  <si>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</si>
  <si>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</si>
  <si>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</si>
  <si>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</si>
  <si>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</si>
  <si>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</si>
  <si>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</si>
  <si>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</si>
  <si>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</si>
  <si>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</si>
  <si>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</si>
  <si>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</si>
  <si>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</si>
  <si>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</si>
  <si>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</si>
  <si>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</si>
  <si>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</si>
  <si>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</si>
  <si>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</si>
  <si>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</si>
  <si>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</si>
  <si>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</si>
  <si>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</si>
  <si>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</si>
  <si>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</si>
  <si>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</si>
  <si>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</si>
  <si>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</si>
  <si>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</si>
  <si>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</si>
  <si>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</si>
  <si>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</si>
  <si>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</si>
  <si>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</si>
  <si>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</si>
  <si>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</si>
  <si>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</si>
  <si>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</si>
  <si>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</si>
  <si>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</si>
  <si>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</si>
  <si>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</si>
  <si>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</si>
  <si>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</si>
  <si>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</si>
  <si>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</si>
  <si>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</si>
  <si>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</si>
  <si>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</si>
  <si>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</si>
  <si>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</si>
  <si>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</si>
  <si>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</si>
  <si>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</si>
  <si>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</si>
  <si>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</si>
  <si>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</si>
  <si>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</si>
  <si>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</si>
  <si>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</si>
  <si>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</si>
  <si>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</si>
  <si>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</si>
  <si>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</si>
  <si>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</si>
  <si>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</si>
  <si>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</si>
  <si>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</si>
  <si>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</si>
  <si>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</si>
  <si>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</si>
  <si>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</si>
  <si>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</si>
  <si>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</si>
  <si>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</si>
  <si>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</si>
  <si>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</si>
  <si>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</si>
  <si>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</si>
  <si>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</si>
  <si>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</si>
  <si>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</si>
  <si>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</si>
  <si>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</si>
  <si>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</si>
  <si>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</si>
  <si>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</si>
  <si>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</si>
  <si>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</si>
  <si>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</si>
  <si>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</si>
  <si>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</si>
  <si>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</si>
  <si>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</si>
  <si>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</si>
  <si>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</si>
  <si>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</si>
  <si>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</si>
  <si>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</si>
  <si>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</si>
  <si>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</si>
  <si>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</si>
  <si>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</si>
  <si>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</si>
  <si>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</si>
  <si>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</si>
  <si>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</si>
  <si>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</si>
  <si>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</si>
  <si>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</si>
  <si>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</si>
  <si>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</si>
  <si>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</si>
  <si>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</si>
  <si>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</si>
  <si>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</si>
  <si>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</si>
  <si>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</si>
  <si>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</si>
  <si>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</si>
  <si>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</si>
  <si>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</si>
  <si>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</si>
  <si>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</si>
  <si>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</si>
  <si>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</si>
  <si>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</si>
  <si>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</si>
  <si>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</si>
  <si>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</si>
  <si>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</si>
  <si>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</si>
  <si>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</si>
  <si>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</si>
  <si>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</si>
  <si>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</si>
  <si>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</si>
  <si>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</si>
  <si>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</si>
  <si>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</si>
  <si>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</si>
  <si>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</si>
  <si>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</si>
  <si>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</si>
  <si>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</si>
  <si>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</si>
  <si>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</si>
  <si>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</si>
  <si>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</si>
  <si>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</si>
  <si>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</si>
  <si>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</si>
  <si>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</si>
  <si>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</si>
  <si>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</si>
  <si>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</si>
  <si>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</si>
  <si>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</si>
  <si>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</si>
  <si>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</si>
  <si>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</si>
  <si>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</si>
  <si>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</si>
  <si>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</si>
  <si>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</si>
  <si>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</si>
  <si>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</si>
  <si>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</si>
  <si>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</si>
  <si>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</si>
  <si>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</si>
  <si>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</si>
  <si>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</si>
  <si>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</si>
  <si>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</si>
  <si>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</si>
  <si>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</si>
  <si>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</si>
  <si>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</si>
  <si>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</si>
  <si>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</si>
  <si>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</si>
  <si>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</si>
  <si>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</si>
  <si>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</si>
  <si>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</si>
  <si>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</si>
  <si>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</si>
  <si>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</si>
  <si>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</si>
  <si>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</si>
  <si>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</si>
  <si>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</si>
  <si>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</si>
  <si>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</si>
  <si>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</si>
  <si>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</si>
  <si>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</si>
  <si>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</si>
  <si>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</si>
  <si>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</si>
  <si>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</si>
  <si>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</si>
  <si>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</si>
  <si>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</si>
  <si>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</si>
  <si>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</si>
  <si>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</si>
  <si>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</si>
  <si>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</si>
  <si>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</si>
  <si>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</si>
  <si>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</si>
  <si>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</si>
  <si>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</si>
  <si>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</si>
  <si>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</si>
  <si>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</si>
  <si>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</si>
  <si>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</si>
  <si>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</si>
  <si>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</si>
  <si>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</si>
  <si>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</si>
  <si>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</si>
  <si>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</si>
  <si>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</si>
  <si>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</si>
  <si>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</si>
  <si>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</si>
  <si>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</si>
  <si>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</si>
  <si>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</si>
  <si>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</si>
  <si>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</si>
  <si>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</si>
  <si>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</si>
  <si>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</si>
  <si>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</si>
  <si>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</si>
  <si>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</si>
  <si>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</si>
  <si>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</si>
  <si>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</si>
  <si>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</si>
  <si>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</si>
  <si>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</si>
  <si>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</si>
  <si>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</si>
  <si>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</si>
  <si>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</si>
  <si>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</si>
  <si>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</si>
  <si>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</si>
  <si>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</si>
  <si>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</si>
  <si>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</si>
  <si>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</si>
  <si>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</si>
  <si>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</si>
  <si>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</si>
  <si>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</si>
  <si>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</si>
  <si>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</si>
  <si>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</si>
  <si>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</si>
  <si>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</si>
  <si>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</si>
  <si>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</si>
  <si>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</si>
  <si>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</si>
  <si>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</si>
  <si>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</si>
  <si>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</si>
  <si>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</si>
  <si>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</si>
  <si>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</si>
  <si>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</si>
  <si>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</si>
  <si>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</si>
  <si>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</si>
  <si>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</si>
  <si>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</si>
  <si>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</si>
  <si>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</si>
  <si>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</si>
  <si>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</si>
  <si>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</si>
  <si>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</si>
  <si>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</si>
  <si>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</si>
  <si>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</si>
  <si>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</si>
  <si>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</si>
  <si>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</si>
  <si>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</si>
  <si>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</si>
  <si>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</si>
  <si>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</si>
  <si>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</si>
  <si>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</si>
  <si>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</si>
  <si>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</si>
  <si>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</si>
  <si>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</si>
  <si>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</si>
  <si>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</si>
  <si>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</si>
  <si>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</si>
  <si>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</si>
  <si>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</si>
  <si>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</si>
  <si>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</si>
  <si>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</si>
  <si>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</si>
  <si>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</si>
  <si>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</si>
  <si>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</si>
  <si>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</si>
  <si>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</si>
  <si>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</si>
  <si>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</si>
  <si>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</si>
  <si>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</si>
  <si>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</si>
  <si>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</si>
  <si>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</si>
  <si>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</si>
  <si>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</si>
  <si>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</si>
  <si>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</si>
  <si>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</si>
  <si>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</si>
  <si>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</si>
  <si>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</si>
  <si>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</si>
  <si>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</si>
  <si>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</si>
  <si>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</si>
  <si>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</si>
  <si>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</si>
  <si>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</si>
  <si>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</si>
  <si>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</si>
  <si>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</si>
  <si>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</si>
  <si>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</si>
  <si>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</si>
  <si>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</si>
  <si>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</si>
  <si>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</si>
  <si>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</si>
  <si>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</si>
  <si>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</si>
  <si>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</si>
  <si>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</si>
  <si>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</si>
  <si>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</si>
  <si>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</si>
  <si>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</si>
  <si>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</si>
  <si>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</si>
  <si>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</si>
  <si>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</si>
  <si>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</si>
  <si>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</si>
  <si>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</si>
  <si>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</si>
  <si>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</si>
  <si>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</si>
  <si>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</si>
  <si>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</si>
  <si>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</si>
  <si>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</si>
  <si>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</si>
  <si>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</si>
  <si>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</si>
  <si>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</si>
  <si>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</si>
  <si>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</si>
  <si>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</si>
  <si>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</si>
  <si>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</si>
  <si>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</si>
  <si>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</si>
  <si>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</si>
  <si>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</si>
  <si>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</si>
  <si>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</si>
  <si>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</si>
  <si>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</si>
  <si>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</si>
  <si>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</si>
  <si>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</si>
  <si>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</si>
  <si>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</si>
  <si>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</si>
  <si>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</si>
  <si>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</si>
  <si>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</si>
  <si>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</si>
  <si>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</si>
  <si>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</si>
  <si>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</si>
  <si>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</si>
  <si>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</si>
  <si>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</si>
  <si>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</si>
  <si>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</si>
  <si>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</si>
  <si>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</si>
  <si>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</si>
  <si>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</si>
  <si>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</si>
  <si>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</si>
  <si>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</si>
  <si>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</si>
  <si>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</si>
  <si>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</si>
  <si>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</si>
  <si>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</si>
  <si>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</si>
  <si>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</si>
  <si>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</si>
  <si>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</si>
  <si>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</si>
  <si>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</si>
  <si>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</si>
  <si>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</si>
  <si>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</si>
  <si>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</si>
  <si>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</si>
  <si>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</si>
  <si>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</si>
  <si>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</si>
  <si>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</si>
  <si>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</si>
  <si>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</si>
  <si>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</si>
  <si>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</si>
  <si>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</si>
  <si>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</si>
  <si>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</si>
  <si>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</si>
  <si>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</si>
  <si>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</si>
  <si>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</si>
  <si>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</si>
  <si>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</si>
  <si>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</si>
  <si>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</si>
  <si>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</si>
  <si>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</si>
  <si>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</si>
  <si>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</si>
  <si>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</si>
  <si>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</si>
  <si>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</si>
  <si>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</si>
  <si>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</si>
  <si>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</si>
  <si>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</si>
  <si>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</si>
  <si>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</si>
  <si>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</si>
  <si>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</si>
  <si>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</si>
  <si>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</si>
  <si>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</si>
  <si>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</si>
  <si>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</si>
  <si>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</si>
  <si>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</si>
  <si>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</si>
  <si>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</si>
  <si>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</si>
  <si>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</si>
  <si>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</si>
  <si>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</si>
  <si>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</si>
  <si>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</si>
  <si>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</si>
  <si>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</si>
  <si>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</si>
  <si>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</si>
  <si>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</si>
  <si>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</si>
  <si>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</si>
  <si>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</si>
  <si>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</si>
  <si>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</si>
  <si>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</si>
  <si>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</si>
  <si>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</si>
  <si>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</si>
  <si>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</si>
  <si>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</si>
  <si>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</si>
  <si>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</si>
  <si>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</si>
  <si>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</si>
  <si>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</si>
  <si>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</si>
  <si>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</si>
  <si>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</si>
  <si>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</si>
  <si>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</si>
  <si>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</si>
  <si>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</si>
  <si>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</si>
  <si>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</si>
  <si>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</si>
  <si>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</si>
  <si>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</si>
  <si>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</si>
  <si>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</si>
  <si>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</si>
  <si>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</si>
  <si>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</si>
  <si>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</si>
  <si>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</si>
  <si>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</si>
  <si>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</si>
  <si>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</si>
  <si>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</si>
  <si>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</si>
  <si>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</si>
  <si>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</si>
  <si>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</si>
  <si>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</si>
  <si>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</si>
  <si>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</si>
  <si>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</si>
  <si>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</si>
  <si>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</si>
  <si>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</si>
  <si>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</si>
  <si>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</si>
  <si>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</si>
  <si>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</si>
  <si>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</si>
  <si>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</si>
  <si>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</si>
  <si>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</si>
  <si>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</si>
  <si>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</si>
  <si>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</si>
  <si>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</si>
  <si>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</si>
  <si>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</si>
  <si>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</si>
  <si>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</si>
  <si>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</si>
  <si>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</si>
  <si>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</si>
  <si>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</si>
  <si>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</si>
  <si>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</si>
  <si>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</si>
  <si>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</si>
  <si>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</si>
  <si>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</si>
  <si>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</si>
  <si>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</si>
  <si>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</si>
  <si>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</si>
  <si>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</si>
  <si>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</si>
  <si>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</si>
  <si>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</si>
  <si>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</si>
  <si>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</si>
  <si>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</si>
  <si>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</si>
  <si>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</si>
  <si>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</si>
  <si>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</si>
  <si>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</si>
  <si>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</si>
  <si>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</si>
  <si>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</si>
  <si>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</si>
  <si>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</si>
  <si>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</si>
  <si>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</si>
  <si>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</si>
  <si>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</si>
  <si>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</si>
  <si>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</si>
  <si>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</si>
  <si>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</si>
  <si>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</si>
  <si>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</si>
  <si>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</si>
  <si>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</si>
  <si>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</si>
  <si>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</si>
  <si>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</si>
  <si>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</si>
  <si>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</si>
  <si>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</si>
  <si>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</si>
  <si>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</si>
  <si>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</si>
  <si>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</si>
  <si>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</si>
  <si>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</si>
  <si>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</si>
  <si>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</si>
  <si>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</si>
  <si>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</si>
  <si>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</si>
  <si>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</si>
  <si>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</si>
  <si>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</si>
  <si>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</si>
  <si>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</si>
  <si>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</si>
  <si>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</si>
  <si>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</si>
  <si>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</si>
  <si>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</si>
  <si>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</si>
  <si>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</si>
  <si>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</si>
  <si>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</si>
  <si>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</si>
  <si>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</si>
  <si>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</si>
  <si>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</si>
  <si>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</si>
  <si>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</si>
  <si>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</si>
  <si>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</si>
  <si>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</si>
  <si>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</si>
  <si>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</si>
  <si>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</si>
  <si>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</si>
  <si>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</si>
  <si>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</si>
  <si>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</si>
  <si>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</si>
  <si>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</si>
  <si>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</si>
  <si>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</si>
  <si>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</si>
  <si>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</si>
  <si>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</si>
  <si>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</si>
  <si>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</si>
  <si>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</si>
  <si>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</si>
  <si>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</si>
  <si>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</si>
  <si>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</si>
  <si>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</si>
  <si>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</si>
  <si>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</si>
  <si>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</si>
  <si>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</si>
  <si>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</si>
  <si>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</si>
  <si>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</si>
  <si>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</si>
  <si>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</si>
  <si>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</si>
  <si>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</si>
  <si>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</si>
  <si>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</si>
  <si>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</si>
  <si>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</si>
  <si>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</si>
  <si>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</si>
  <si>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</si>
  <si>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</si>
  <si>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</si>
  <si>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</si>
  <si>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</si>
  <si>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</si>
  <si>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</si>
  <si>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</si>
  <si>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</si>
  <si>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</si>
  <si>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</si>
  <si>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</si>
  <si>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</si>
  <si>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</si>
  <si>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</si>
  <si>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</si>
  <si>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</si>
  <si>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</si>
  <si>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</si>
  <si>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</si>
  <si>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</si>
  <si>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</si>
  <si>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</si>
  <si>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</si>
  <si>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</si>
  <si>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</si>
  <si>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</si>
  <si>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</si>
  <si>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</si>
  <si>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</si>
  <si>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</si>
  <si>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</si>
  <si>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</si>
  <si>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</si>
  <si>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</si>
  <si>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</si>
  <si>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</si>
  <si>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</si>
  <si>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</si>
  <si>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</si>
  <si>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</si>
  <si>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</si>
  <si>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</si>
  <si>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</si>
  <si>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</si>
  <si>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</si>
  <si>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</si>
  <si>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</si>
  <si>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</si>
  <si>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</si>
  <si>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</si>
  <si>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</si>
  <si>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</si>
  <si>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</si>
  <si>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</si>
  <si>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</si>
  <si>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</si>
  <si>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</si>
  <si>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</si>
  <si>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</si>
  <si>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</si>
  <si>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</si>
  <si>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</si>
  <si>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</si>
  <si>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</si>
  <si>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</si>
  <si>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</si>
  <si>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</si>
  <si>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</si>
  <si>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</si>
  <si>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</si>
  <si>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</si>
  <si>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</si>
  <si>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</si>
  <si>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</si>
  <si>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</si>
  <si>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</si>
  <si>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</si>
  <si>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</si>
  <si>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</si>
  <si>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</si>
  <si>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</si>
  <si>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</si>
  <si>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</si>
  <si>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</si>
  <si>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</si>
  <si>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</si>
  <si>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</si>
  <si>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</si>
  <si>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</si>
  <si>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</si>
  <si>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</si>
  <si>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</si>
  <si>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</si>
  <si>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</si>
  <si>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</si>
  <si>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</si>
  <si>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</si>
  <si>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</si>
  <si>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</si>
  <si>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</si>
  <si>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</si>
  <si>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</si>
  <si>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</si>
  <si>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</si>
  <si>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</si>
  <si>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</si>
  <si>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</si>
  <si>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</si>
  <si>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</si>
  <si>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</si>
  <si>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</si>
  <si>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</si>
  <si>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</si>
  <si>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</si>
  <si>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</si>
  <si>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</si>
  <si>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</si>
  <si>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</si>
  <si>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</si>
  <si>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</si>
  <si>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</si>
  <si>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</si>
  <si>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</si>
  <si>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</si>
  <si>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</si>
  <si>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</si>
  <si>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</si>
  <si>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</si>
  <si>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</si>
  <si>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</si>
  <si>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</si>
  <si>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</si>
  <si>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</si>
  <si>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</si>
  <si>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</si>
  <si>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</si>
  <si>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</si>
  <si>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</si>
  <si>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</si>
  <si>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</si>
  <si>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</si>
  <si>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</si>
  <si>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</si>
  <si>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</si>
  <si>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</si>
  <si>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</si>
  <si>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</si>
  <si>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</si>
  <si>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</si>
  <si>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</si>
  <si>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</si>
  <si>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</si>
  <si>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</si>
  <si>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</si>
  <si>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</si>
  <si>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</si>
  <si>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</si>
  <si>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</si>
  <si>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</si>
  <si>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</si>
  <si>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</si>
  <si>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</si>
  <si>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</si>
  <si>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</si>
  <si>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</si>
  <si>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</si>
  <si>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</si>
  <si>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</si>
  <si>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</si>
  <si>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</si>
  <si>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</si>
  <si>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</si>
  <si>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</si>
  <si>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</si>
  <si>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</si>
  <si>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</si>
  <si>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</si>
  <si>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</si>
  <si>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</si>
  <si>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</si>
  <si>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</si>
  <si>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</si>
  <si>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</si>
  <si>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</si>
  <si>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</si>
  <si>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</si>
  <si>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</si>
  <si>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</si>
  <si>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</si>
  <si>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</si>
  <si>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</si>
  <si>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</si>
  <si>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</si>
  <si>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</si>
  <si>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</si>
  <si>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</si>
  <si>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</si>
  <si>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</si>
  <si>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</si>
  <si>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</si>
  <si>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</si>
  <si>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</si>
  <si>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</si>
  <si>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</si>
  <si>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</si>
  <si>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</si>
  <si>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</si>
  <si>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</si>
  <si>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</si>
  <si>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</si>
  <si>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</si>
  <si>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</si>
  <si>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</si>
  <si>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</si>
  <si>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</si>
  <si>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</si>
  <si>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</si>
  <si>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</si>
  <si>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</si>
  <si>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</si>
  <si>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</si>
  <si>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</si>
  <si>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</si>
  <si>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</si>
  <si>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</si>
  <si>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</si>
  <si>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</si>
  <si>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</si>
  <si>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</si>
  <si>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</si>
  <si>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</si>
  <si>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</si>
  <si>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</si>
  <si>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</si>
  <si>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</si>
  <si>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</si>
  <si>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</si>
  <si>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</si>
  <si>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</si>
  <si>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</si>
  <si>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</si>
  <si>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</si>
  <si>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</si>
  <si>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</si>
  <si>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</si>
  <si>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</si>
  <si>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</si>
  <si>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</si>
  <si>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</si>
  <si>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</si>
  <si>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</si>
  <si>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</si>
  <si>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</si>
  <si>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</si>
  <si>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</si>
  <si>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</si>
  <si>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</si>
  <si>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</si>
  <si>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</si>
  <si>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</si>
  <si>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</si>
  <si>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</si>
  <si>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</si>
  <si>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</si>
  <si>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</si>
  <si>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</si>
  <si>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</si>
  <si>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</si>
  <si>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</si>
  <si>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</si>
  <si>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</si>
  <si>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</si>
  <si>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</si>
  <si>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</si>
  <si>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</si>
  <si>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</si>
  <si>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</si>
  <si>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</si>
  <si>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</si>
  <si>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</si>
  <si>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</si>
  <si>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</si>
  <si>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</si>
  <si>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</si>
  <si>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</si>
  <si>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</si>
  <si>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</si>
  <si>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</si>
  <si>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</si>
  <si>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</si>
  <si>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</si>
  <si>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</si>
  <si>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</si>
  <si>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</si>
  <si>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</si>
  <si>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</si>
  <si>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</si>
  <si>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</si>
  <si>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</si>
  <si>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</si>
  <si>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</si>
  <si>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</si>
  <si>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</si>
  <si>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</si>
  <si>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</si>
  <si>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</si>
  <si>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</si>
  <si>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</si>
  <si>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</si>
  <si>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</si>
  <si>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</si>
  <si>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</si>
  <si>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</si>
  <si>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</si>
  <si>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</si>
  <si>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</si>
  <si>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</si>
  <si>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</si>
  <si>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</si>
  <si>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</si>
  <si>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</si>
  <si>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</si>
  <si>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</si>
  <si>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</si>
  <si>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</si>
  <si>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</si>
  <si>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</si>
  <si>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</si>
  <si>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</si>
  <si>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</si>
  <si>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</si>
  <si>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</si>
  <si>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</si>
  <si>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</si>
  <si>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</si>
  <si>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</si>
  <si>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</si>
  <si>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</si>
  <si>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</si>
  <si>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</si>
  <si>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</si>
  <si>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</si>
  <si>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</si>
  <si>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</si>
  <si>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</si>
  <si>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</si>
  <si>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</si>
  <si>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</si>
  <si>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</si>
  <si>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</si>
  <si>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</si>
  <si>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</si>
  <si>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</si>
  <si>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</si>
  <si>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</si>
  <si>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</si>
  <si>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</si>
  <si>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</si>
  <si>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</si>
  <si>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</si>
  <si>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</si>
  <si>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</si>
  <si>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</si>
  <si>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</si>
  <si>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</si>
  <si>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</si>
  <si>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</si>
  <si>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</si>
  <si>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</si>
  <si>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</si>
  <si>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</si>
  <si>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</si>
  <si>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</si>
  <si>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</si>
  <si>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</si>
  <si>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</si>
  <si>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</si>
  <si>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</si>
  <si>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</si>
  <si>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</si>
  <si>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</si>
  <si>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</si>
  <si>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</si>
  <si>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</si>
  <si>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</si>
  <si>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</si>
  <si>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</si>
  <si>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</si>
  <si>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</si>
  <si>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</si>
  <si>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</si>
  <si>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</si>
  <si>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</si>
  <si>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</si>
  <si>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</si>
  <si>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</si>
  <si>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</si>
  <si>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</si>
  <si>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</si>
  <si>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</si>
  <si>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</si>
  <si>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</si>
  <si>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</si>
  <si>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</si>
  <si>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</si>
  <si>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</si>
  <si>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</si>
  <si>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</si>
  <si>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</si>
  <si>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</si>
  <si>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</si>
  <si>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</si>
  <si>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</si>
  <si>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</si>
  <si>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</si>
  <si>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</si>
  <si>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</si>
  <si>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</si>
  <si>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</si>
  <si>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</si>
  <si>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</si>
  <si>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</si>
  <si>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</si>
  <si>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</si>
  <si>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</si>
  <si>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</si>
  <si>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</si>
  <si>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</si>
  <si>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</si>
  <si>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</si>
  <si>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</si>
  <si>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</si>
  <si>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</si>
  <si>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</si>
  <si>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</si>
  <si>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</si>
  <si>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</si>
  <si>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</si>
  <si>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</si>
  <si>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</si>
  <si>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</si>
  <si>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</si>
  <si>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</si>
  <si>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</si>
  <si>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</si>
  <si>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</si>
  <si>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</si>
  <si>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</si>
  <si>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</si>
  <si>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</si>
  <si>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</si>
  <si>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</si>
  <si>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</si>
  <si>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</si>
  <si>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</si>
  <si>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</si>
  <si>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</si>
  <si>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</si>
  <si>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</si>
  <si>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</si>
  <si>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</si>
  <si>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</si>
  <si>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</si>
  <si>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</si>
  <si>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</si>
  <si>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</si>
  <si>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</si>
  <si>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</si>
  <si>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</si>
  <si>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</si>
  <si>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</si>
  <si>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</si>
  <si>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</si>
  <si>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</si>
  <si>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</si>
  <si>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</si>
  <si>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</si>
  <si>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</si>
  <si>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</si>
  <si>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</si>
  <si>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</si>
  <si>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</si>
  <si>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</si>
  <si>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</si>
  <si>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</si>
  <si>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</si>
  <si>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</si>
  <si>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</si>
  <si>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</si>
  <si>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</si>
  <si>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</si>
  <si>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</si>
  <si>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</si>
  <si>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</si>
  <si>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</si>
  <si>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</si>
  <si>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</si>
  <si>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</si>
  <si>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</si>
  <si>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</si>
  <si>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</si>
  <si>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</si>
  <si>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</si>
  <si>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</si>
  <si>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</si>
  <si>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</si>
  <si>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</si>
  <si>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</si>
  <si>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</si>
  <si>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</si>
  <si>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</si>
  <si>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</si>
  <si>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</si>
  <si>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</si>
  <si>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</si>
  <si>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</si>
  <si>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</si>
  <si>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</si>
  <si>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</si>
  <si>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</si>
  <si>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</si>
  <si>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</si>
  <si>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</si>
  <si>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</si>
  <si>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</si>
  <si>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</si>
  <si>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</si>
  <si>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</si>
  <si>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</si>
  <si>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</si>
  <si>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</si>
  <si>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</si>
  <si>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</si>
  <si>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</si>
  <si>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</si>
  <si>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</si>
  <si>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</si>
  <si>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</si>
  <si>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</si>
  <si>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</si>
  <si>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</si>
  <si>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</si>
  <si>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</si>
  <si>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</si>
  <si>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</si>
  <si>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</si>
  <si>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</si>
  <si>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</si>
  <si>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</si>
  <si>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</si>
  <si>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</si>
  <si>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</si>
  <si>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</si>
  <si>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</si>
  <si>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</si>
  <si>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</si>
  <si>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</si>
  <si>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</si>
  <si>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</si>
  <si>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</si>
  <si>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</si>
  <si>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</si>
  <si>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</si>
  <si>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</si>
  <si>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</si>
  <si>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</si>
  <si>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</si>
  <si>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</si>
  <si>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</si>
  <si>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</si>
  <si>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</si>
  <si>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</si>
  <si>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</si>
  <si>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</si>
  <si>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</si>
  <si>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</si>
  <si>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</si>
  <si>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</si>
  <si>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</si>
  <si>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</si>
  <si>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</si>
  <si>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</si>
  <si>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</si>
  <si>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</si>
  <si>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</si>
  <si>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</si>
  <si>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</si>
  <si>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</si>
  <si>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</si>
  <si>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</si>
  <si>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</si>
  <si>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</si>
  <si>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</si>
  <si>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</si>
  <si>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</si>
  <si>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</si>
  <si>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</si>
  <si>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</si>
  <si>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</si>
  <si>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</si>
  <si>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</si>
  <si>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</si>
  <si>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</si>
  <si>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</si>
  <si>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</si>
  <si>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</si>
  <si>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</si>
  <si>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</si>
  <si>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</si>
  <si>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</si>
  <si>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</si>
  <si>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</si>
  <si>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</si>
  <si>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</si>
  <si>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</si>
  <si>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</si>
  <si>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</si>
  <si>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</si>
  <si>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</si>
  <si>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</si>
  <si>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</si>
  <si>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</si>
  <si>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</si>
  <si>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</si>
  <si>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</si>
  <si>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</si>
  <si>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</si>
  <si>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</si>
  <si>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</si>
  <si>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</si>
  <si>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</si>
  <si>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</si>
  <si>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</si>
  <si>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</si>
  <si>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</si>
  <si>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</si>
  <si>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</si>
  <si>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</si>
  <si>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</si>
  <si>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</si>
  <si>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</si>
  <si>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</si>
  <si>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</si>
  <si>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</si>
  <si>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</si>
  <si>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</si>
  <si>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</si>
  <si>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</si>
  <si>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</si>
  <si>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</si>
  <si>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</si>
  <si>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</si>
  <si>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</si>
  <si>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</si>
  <si>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</si>
  <si>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</si>
  <si>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</si>
  <si>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</si>
  <si>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</si>
  <si>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</si>
  <si>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</si>
  <si>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</si>
  <si>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</si>
  <si>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</si>
  <si>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</si>
  <si>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</si>
  <si>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</si>
  <si>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</si>
  <si>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</si>
  <si>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</si>
  <si>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</si>
  <si>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</si>
  <si>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</si>
  <si>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</si>
  <si>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</si>
  <si>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</si>
  <si>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</si>
  <si>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</si>
  <si>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</si>
  <si>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</si>
  <si>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</si>
  <si>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</si>
  <si>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</si>
  <si>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</si>
  <si>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</si>
  <si>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</si>
  <si>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</si>
  <si>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</si>
  <si>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</si>
  <si>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</si>
  <si>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</si>
  <si>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</si>
  <si>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</si>
  <si>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</si>
  <si>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</si>
  <si>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</si>
  <si>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</si>
  <si>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</si>
  <si>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</si>
  <si>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</si>
  <si>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</si>
  <si>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</si>
  <si>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</si>
  <si>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</si>
  <si>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</si>
  <si>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</si>
  <si>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</si>
  <si>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</si>
  <si>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</si>
  <si>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</si>
  <si>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</si>
  <si>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</si>
  <si>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</si>
  <si>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</si>
  <si>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</si>
  <si>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</si>
  <si>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</si>
  <si>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</si>
  <si>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</si>
  <si>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</si>
  <si>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</si>
  <si>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</si>
  <si>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</si>
  <si>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</si>
  <si>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</si>
  <si>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</si>
  <si>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</si>
  <si>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</si>
  <si>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</si>
  <si>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</si>
  <si>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</si>
  <si>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</si>
  <si>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</si>
  <si>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</si>
  <si>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</si>
  <si>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</si>
  <si>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</si>
  <si>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</si>
  <si>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</si>
  <si>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</si>
  <si>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</si>
  <si>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</si>
  <si>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</si>
  <si>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</si>
  <si>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</si>
  <si>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</si>
  <si>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</si>
  <si>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</si>
  <si>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</si>
  <si>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</si>
  <si>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</si>
  <si>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</si>
  <si>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</si>
  <si>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</si>
  <si>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</si>
  <si>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</si>
  <si>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</si>
  <si>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</si>
  <si>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</si>
  <si>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</si>
  <si>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</si>
  <si>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</si>
  <si>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</si>
  <si>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</si>
  <si>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</si>
  <si>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</si>
  <si>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</si>
  <si>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</si>
  <si>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</si>
  <si>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</si>
  <si>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</si>
  <si>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</si>
  <si>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</si>
  <si>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</si>
  <si>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</si>
  <si>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</si>
  <si>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</si>
  <si>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</si>
  <si>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</si>
  <si>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</si>
  <si>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</si>
  <si>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</si>
  <si>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</si>
  <si>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</si>
  <si>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</si>
  <si>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</si>
  <si>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</si>
  <si>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</si>
  <si>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</si>
  <si>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</si>
  <si>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</si>
  <si>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</si>
  <si>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</si>
  <si>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</si>
  <si>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</si>
  <si>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</si>
  <si>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</si>
  <si>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</si>
  <si>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</si>
  <si>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</si>
  <si>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</si>
  <si>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</si>
  <si>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</si>
  <si>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</si>
  <si>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</si>
  <si>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</si>
  <si>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</si>
  <si>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</si>
  <si>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</si>
  <si>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</si>
  <si>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</si>
  <si>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</si>
  <si>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</si>
  <si>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</si>
  <si>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</si>
  <si>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</si>
  <si>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</si>
  <si>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</si>
  <si>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</si>
  <si>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</si>
  <si>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</si>
  <si>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</si>
  <si>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</si>
  <si>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</si>
  <si>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</si>
  <si>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</si>
  <si>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</si>
  <si>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</si>
  <si>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</si>
  <si>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</si>
  <si>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</si>
  <si>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</si>
  <si>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</si>
  <si>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</si>
  <si>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</si>
  <si>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</si>
  <si>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</si>
  <si>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</si>
  <si>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</si>
  <si>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</si>
  <si>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</si>
  <si>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</si>
  <si>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</si>
  <si>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</si>
  <si>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</si>
  <si>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</si>
  <si>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</si>
  <si>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</si>
  <si>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</si>
  <si>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</si>
  <si>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</si>
  <si>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</si>
  <si>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</si>
  <si>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</si>
  <si>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</si>
  <si>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</si>
  <si>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</si>
  <si>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</si>
  <si>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</si>
  <si>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</si>
  <si>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</si>
  <si>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</si>
  <si>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</si>
  <si>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</si>
  <si>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</si>
  <si>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</si>
  <si>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</si>
  <si>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</si>
  <si>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</si>
  <si>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</si>
  <si>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</si>
  <si>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</si>
  <si>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</si>
  <si>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</si>
  <si>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</si>
  <si>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</si>
  <si>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</si>
  <si>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</si>
  <si>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</si>
  <si>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</si>
  <si>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</si>
  <si>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</si>
  <si>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</si>
  <si>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</si>
  <si>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</si>
  <si>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</si>
  <si>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</si>
  <si>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</si>
  <si>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</si>
  <si>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</si>
  <si>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</si>
  <si>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</si>
  <si>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</si>
  <si>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</si>
  <si>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</si>
  <si>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</si>
  <si>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</si>
  <si>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</si>
  <si>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</si>
  <si>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</si>
  <si>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</si>
  <si>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</si>
  <si>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</si>
  <si>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</si>
  <si>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</si>
  <si>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</si>
  <si>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</si>
  <si>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</si>
  <si>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</si>
  <si>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</si>
  <si>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</si>
  <si>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</si>
  <si>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</si>
  <si>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</si>
  <si>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</si>
  <si>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</si>
  <si>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</si>
  <si>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</si>
  <si>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</si>
  <si>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</si>
  <si>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</si>
  <si>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</si>
  <si>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</si>
  <si>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</si>
  <si>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</si>
  <si>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</si>
  <si>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</si>
  <si>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</si>
  <si>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</si>
  <si>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</si>
  <si>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</si>
  <si>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</si>
  <si>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</si>
  <si>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</si>
  <si>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</si>
  <si>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</si>
  <si>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</si>
  <si>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</si>
  <si>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</si>
  <si>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</si>
  <si>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</si>
  <si>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</si>
  <si>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</si>
  <si>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</si>
  <si>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</si>
  <si>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</si>
  <si>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</si>
  <si>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</si>
  <si>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</si>
  <si>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</si>
  <si>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</si>
  <si>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</si>
  <si>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</si>
  <si>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</si>
  <si>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</si>
  <si>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</si>
  <si>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</si>
  <si>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</si>
  <si>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</si>
  <si>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</si>
  <si>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</si>
  <si>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</si>
  <si>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</si>
  <si>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</si>
  <si>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</si>
  <si>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</si>
  <si>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</si>
  <si>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</si>
  <si>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</si>
  <si>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</si>
  <si>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</si>
  <si>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</si>
  <si>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</si>
  <si>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</si>
  <si>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</si>
  <si>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</si>
  <si>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</si>
  <si>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</si>
  <si>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</si>
  <si>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</si>
  <si>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</si>
  <si>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</si>
  <si>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</si>
  <si>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</si>
  <si>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</si>
  <si>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</si>
  <si>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</si>
  <si>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</si>
  <si>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</si>
  <si>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</si>
  <si>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</si>
  <si>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</si>
  <si>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</si>
  <si>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</si>
  <si>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</si>
  <si>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</si>
  <si>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</si>
  <si>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</si>
  <si>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</si>
  <si>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</si>
  <si>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</si>
  <si>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</si>
  <si>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</si>
  <si>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</si>
  <si>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</si>
  <si>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</si>
  <si>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</si>
  <si>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</si>
  <si>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</si>
  <si>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</si>
  <si>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</si>
  <si>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</si>
  <si>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</si>
  <si>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</si>
  <si>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</si>
  <si>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</si>
  <si>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</si>
  <si>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</si>
  <si>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</si>
  <si>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</si>
  <si>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</si>
  <si>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</si>
  <si>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</si>
  <si>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</si>
  <si>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</si>
  <si>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</si>
  <si>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</si>
  <si>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</si>
  <si>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</si>
  <si>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</si>
  <si>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</si>
  <si>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</si>
  <si>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</si>
  <si>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</si>
  <si>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</si>
  <si>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</si>
  <si>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</si>
  <si>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</si>
  <si>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</si>
  <si>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</si>
  <si>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</si>
  <si>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</si>
  <si>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</si>
  <si>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</si>
  <si>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</si>
  <si>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</si>
  <si>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</si>
  <si>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</si>
  <si>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</si>
  <si>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</si>
  <si>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</si>
  <si>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</si>
  <si>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</si>
  <si>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</si>
  <si>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</si>
  <si>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</si>
  <si>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</si>
  <si>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</si>
  <si>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</si>
  <si>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</si>
  <si>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</si>
  <si>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</si>
  <si>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</si>
  <si>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</si>
  <si>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</si>
  <si>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</si>
  <si>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</si>
  <si>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</si>
  <si>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</si>
  <si>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</si>
  <si>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</si>
  <si>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</si>
  <si>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</si>
  <si>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</si>
  <si>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</si>
  <si>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</si>
  <si>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</si>
  <si>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</si>
  <si>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</si>
  <si>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</si>
  <si>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</si>
  <si>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</si>
  <si>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</si>
  <si>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</si>
  <si>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</si>
  <si>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</si>
  <si>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</si>
  <si>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</si>
  <si>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</si>
  <si>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</si>
  <si>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</si>
  <si>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</si>
  <si>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</si>
  <si>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</si>
  <si>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</si>
  <si>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</si>
  <si>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</si>
  <si>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</si>
  <si>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</si>
  <si>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</si>
  <si>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</si>
  <si>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</si>
  <si>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</si>
  <si>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</si>
  <si>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</si>
  <si>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</si>
  <si>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</si>
  <si>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</si>
  <si>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</si>
  <si>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</si>
  <si>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</si>
  <si>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</si>
  <si>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</si>
  <si>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</si>
  <si>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</si>
  <si>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</si>
  <si>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</si>
  <si>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</si>
  <si>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</si>
  <si>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</si>
  <si>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</si>
  <si>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</si>
  <si>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</si>
  <si>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</si>
  <si>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</si>
  <si>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</si>
  <si>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</si>
  <si>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</si>
  <si>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</si>
  <si>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</si>
  <si>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</si>
  <si>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</si>
  <si>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</si>
  <si>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</si>
  <si>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</si>
  <si>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</si>
  <si>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</si>
  <si>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</si>
  <si>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</si>
  <si>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</si>
  <si>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</si>
  <si>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</si>
  <si>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</si>
  <si>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</si>
  <si>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</si>
  <si>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</si>
  <si>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</si>
  <si>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</si>
  <si>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</si>
  <si>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</si>
  <si>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</si>
  <si>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</si>
  <si>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</si>
  <si>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</si>
  <si>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</si>
  <si>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</si>
  <si>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</si>
  <si>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</si>
  <si>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</si>
  <si>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</si>
  <si>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</si>
  <si>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</si>
  <si>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</si>
  <si>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</si>
  <si>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</si>
  <si>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</si>
  <si>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</si>
  <si>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</si>
  <si>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</si>
  <si>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</si>
  <si>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</si>
  <si>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</si>
  <si>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</si>
  <si>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</si>
  <si>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</si>
  <si>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</si>
  <si>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</si>
  <si>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</si>
  <si>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</si>
  <si>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</si>
  <si>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</si>
  <si>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</si>
  <si>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</si>
  <si>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</si>
  <si>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</si>
  <si>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</si>
  <si>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</si>
  <si>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</si>
  <si>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</si>
  <si>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</si>
  <si>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</si>
  <si>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</si>
  <si>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</si>
  <si>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</si>
  <si>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</si>
  <si>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</si>
  <si>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</si>
  <si>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</si>
  <si>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</si>
  <si>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</si>
  <si>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</si>
  <si>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</si>
  <si>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</si>
  <si>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</si>
  <si>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</si>
  <si>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</si>
  <si>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</si>
  <si>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</si>
  <si>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</si>
  <si>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</si>
  <si>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</si>
  <si>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</si>
  <si>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</si>
  <si>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</si>
  <si>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</si>
  <si>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</si>
  <si>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</si>
  <si>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</si>
  <si>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</si>
  <si>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</si>
  <si>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</si>
  <si>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</si>
  <si>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</si>
  <si>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</si>
  <si>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</si>
  <si>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</si>
  <si>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</si>
  <si>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</si>
  <si>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</si>
  <si>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</si>
  <si>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</si>
  <si>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</si>
  <si>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</si>
  <si>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</si>
  <si>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</si>
  <si>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</si>
  <si>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</si>
  <si>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</si>
  <si>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</si>
  <si>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</si>
  <si>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</si>
  <si>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</si>
  <si>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</si>
  <si>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</si>
  <si>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</si>
  <si>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</si>
  <si>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</si>
  <si>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</si>
  <si>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</si>
  <si>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</si>
  <si>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</si>
  <si>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</si>
  <si>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</si>
  <si>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</si>
  <si>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</si>
  <si>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</si>
  <si>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</si>
  <si>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</si>
  <si>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</si>
  <si>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</si>
  <si>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</si>
  <si>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</si>
  <si>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</si>
  <si>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</si>
  <si>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</si>
  <si>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</si>
  <si>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</si>
  <si>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</si>
  <si>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</si>
  <si>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</si>
  <si>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</si>
  <si>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</si>
  <si>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</si>
  <si>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</si>
  <si>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</si>
  <si>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</si>
  <si>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</si>
  <si>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</si>
  <si>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</si>
  <si>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</si>
  <si>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</si>
  <si>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</si>
  <si>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</si>
  <si>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</si>
  <si>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</si>
  <si>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</si>
  <si>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</si>
  <si>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</si>
  <si>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</si>
  <si>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</si>
  <si>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</si>
  <si>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</si>
  <si>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</si>
  <si>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</si>
  <si>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</si>
  <si>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</si>
  <si>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</si>
  <si>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</si>
  <si>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</si>
  <si>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</si>
  <si>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</si>
  <si>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</si>
  <si>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</si>
  <si>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</si>
  <si>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</si>
  <si>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</si>
  <si>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</si>
  <si>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</si>
  <si>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</si>
  <si>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</si>
  <si>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</si>
  <si>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</si>
  <si>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</si>
  <si>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</si>
  <si>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</si>
  <si>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</si>
  <si>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</si>
  <si>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</si>
  <si>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</si>
  <si>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</si>
  <si>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</si>
  <si>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</si>
  <si>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</si>
  <si>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</si>
  <si>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</si>
  <si>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</si>
  <si>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</si>
  <si>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</si>
  <si>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</si>
  <si>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</si>
  <si>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</si>
  <si>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</si>
  <si>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</si>
  <si>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</si>
  <si>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</si>
  <si>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</si>
  <si>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</si>
  <si>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</si>
  <si>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</si>
  <si>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</si>
  <si>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</si>
  <si>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</si>
  <si>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</si>
  <si>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</si>
  <si>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</si>
  <si>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</si>
  <si>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</si>
  <si>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</si>
  <si>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</si>
  <si>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</si>
  <si>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</si>
  <si>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</si>
  <si>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</si>
  <si>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</si>
  <si>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</si>
  <si>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</si>
  <si>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</si>
  <si>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</si>
  <si>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</si>
  <si>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</si>
  <si>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</si>
  <si>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</si>
  <si>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</si>
  <si>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</si>
  <si>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</si>
  <si>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</si>
  <si>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</si>
  <si>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</si>
  <si>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</si>
  <si>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</si>
  <si>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</si>
  <si>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</si>
  <si>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</si>
  <si>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</si>
  <si>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</si>
  <si>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</si>
  <si>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</si>
  <si>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</si>
  <si>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</si>
  <si>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</si>
  <si>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</si>
  <si>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</si>
  <si>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</si>
  <si>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</si>
  <si>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</si>
  <si>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</si>
  <si>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</si>
  <si>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</si>
  <si>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</si>
  <si>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</si>
  <si>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</si>
  <si>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</si>
  <si>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</si>
  <si>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</si>
  <si>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</si>
  <si>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</si>
  <si>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</si>
  <si>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</si>
  <si>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</si>
  <si>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</si>
  <si>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</si>
  <si>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</si>
  <si>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</si>
  <si>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</si>
  <si>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</si>
  <si>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</si>
  <si>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</si>
  <si>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</si>
  <si>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</si>
  <si>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</si>
  <si>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</si>
  <si>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</si>
  <si>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</si>
  <si>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</si>
  <si>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</si>
  <si>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</si>
  <si>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</si>
  <si>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</si>
  <si>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</si>
  <si>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</si>
  <si>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</si>
  <si>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</si>
  <si>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</si>
  <si>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</si>
  <si>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</si>
  <si>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</si>
  <si>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</si>
  <si>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</si>
  <si>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</si>
  <si>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</si>
  <si>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</si>
  <si>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</si>
  <si>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</si>
  <si>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</si>
  <si>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</si>
  <si>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</si>
  <si>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</si>
  <si>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</si>
  <si>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</si>
  <si>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</si>
  <si>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</si>
  <si>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</si>
  <si>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</si>
  <si>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</si>
  <si>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</si>
  <si>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</si>
  <si>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</si>
  <si>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</si>
  <si>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</si>
  <si>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</si>
  <si>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</si>
  <si>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</si>
  <si>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</si>
  <si>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</si>
  <si>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</si>
  <si>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</si>
  <si>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</si>
  <si>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</si>
  <si>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</si>
  <si>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</si>
  <si>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</si>
  <si>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</si>
  <si>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</si>
  <si>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</si>
  <si>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</si>
  <si>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</si>
  <si>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</si>
  <si>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</si>
  <si>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</si>
  <si>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</si>
  <si>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</si>
  <si>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</si>
  <si>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</si>
  <si>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</si>
  <si>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</si>
  <si>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</si>
  <si>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</si>
  <si>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</si>
  <si>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</si>
  <si>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</si>
  <si>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</si>
  <si>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</si>
  <si>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</si>
  <si>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</si>
  <si>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</si>
  <si>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</si>
  <si>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</si>
  <si>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</si>
  <si>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</si>
  <si>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</si>
  <si>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</si>
  <si>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</si>
  <si>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</si>
  <si>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</si>
  <si>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</si>
  <si>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</si>
  <si>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</si>
  <si>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</si>
  <si>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</si>
  <si>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</si>
  <si>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</si>
  <si>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</si>
  <si>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</si>
  <si>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</si>
  <si>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</si>
  <si>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</si>
  <si>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</si>
  <si>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</si>
  <si>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</si>
  <si>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</si>
  <si>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</si>
  <si>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</si>
  <si>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</si>
  <si>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</si>
  <si>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</si>
  <si>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</si>
  <si>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</si>
  <si>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</si>
  <si>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</si>
  <si>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</si>
  <si>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</si>
  <si>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</si>
  <si>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</si>
  <si>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</si>
  <si>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</si>
  <si>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</si>
  <si>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</si>
  <si>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</si>
  <si>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</si>
  <si>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</si>
  <si>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</si>
  <si>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</si>
  <si>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</si>
  <si>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</si>
  <si>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</si>
  <si>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</si>
  <si>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</si>
  <si>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</si>
  <si>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</si>
  <si>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</si>
  <si>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</si>
  <si>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</si>
  <si>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</si>
  <si>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</si>
  <si>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</si>
  <si>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</si>
  <si>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</si>
  <si>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</si>
  <si>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</si>
  <si>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</si>
  <si>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</si>
  <si>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</si>
  <si>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</si>
  <si>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</si>
  <si>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</si>
  <si>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</si>
  <si>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</si>
  <si>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</si>
  <si>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</si>
  <si>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</si>
  <si>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</si>
  <si>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</si>
  <si>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</si>
  <si>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</si>
  <si>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</si>
  <si>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</si>
  <si>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</si>
  <si>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</si>
  <si>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</si>
  <si>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</si>
  <si>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</si>
  <si>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</si>
  <si>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</si>
  <si>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</si>
  <si>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</si>
  <si>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</si>
  <si>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</si>
  <si>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</si>
  <si>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</si>
  <si>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</si>
  <si>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</si>
  <si>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</si>
  <si>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</si>
  <si>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</si>
  <si>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</si>
  <si>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</si>
  <si>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</si>
  <si>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</si>
  <si>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</si>
  <si>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</si>
  <si>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</si>
  <si>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</si>
  <si>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</si>
  <si>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</si>
  <si>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</si>
  <si>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</si>
  <si>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</si>
  <si>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</si>
  <si>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</si>
  <si>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</si>
  <si>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</si>
  <si>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</si>
  <si>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</si>
  <si>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</si>
  <si>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</si>
  <si>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</si>
  <si>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</si>
  <si>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</si>
  <si>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</si>
  <si>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</si>
  <si>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</si>
  <si>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</si>
  <si>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</si>
  <si>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</si>
  <si>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</si>
  <si>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</si>
  <si>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</si>
  <si>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</si>
  <si>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</si>
  <si>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</si>
  <si>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</si>
  <si>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</si>
  <si>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</si>
  <si>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</si>
  <si>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</si>
  <si>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</si>
  <si>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</si>
  <si>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</si>
  <si>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</si>
  <si>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</si>
  <si>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</si>
  <si>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</si>
  <si>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</si>
  <si>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</si>
  <si>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</si>
  <si>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</si>
  <si>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</si>
  <si>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</si>
  <si>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</si>
  <si>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</si>
  <si>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</si>
  <si>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</si>
  <si>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</si>
  <si>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</si>
  <si>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</si>
  <si>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</si>
  <si>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</si>
  <si>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</si>
  <si>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</si>
  <si>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</si>
  <si>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</si>
  <si>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</si>
  <si>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</si>
  <si>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</si>
  <si>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</si>
  <si>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</si>
  <si>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</si>
  <si>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</si>
  <si>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</si>
  <si>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</si>
  <si>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</si>
  <si>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</si>
  <si>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</si>
  <si>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</si>
  <si>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</si>
  <si>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</si>
  <si>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</si>
  <si>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</si>
  <si>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</si>
  <si>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</si>
  <si>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</si>
  <si>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</si>
  <si>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</si>
  <si>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</si>
  <si>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</si>
  <si>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</si>
  <si>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</si>
  <si>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</si>
  <si>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</si>
  <si>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</si>
  <si>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</si>
  <si>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</si>
  <si>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</si>
  <si>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</si>
  <si>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</si>
  <si>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</si>
  <si>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</si>
  <si>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</si>
  <si>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</si>
  <si>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</si>
  <si>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</si>
  <si>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</si>
  <si>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</si>
  <si>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</si>
  <si>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</si>
  <si>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</si>
  <si>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</si>
  <si>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</si>
  <si>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</si>
  <si>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</si>
  <si>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</si>
  <si>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</si>
  <si>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</si>
  <si>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</si>
  <si>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</si>
  <si>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</si>
  <si>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</si>
  <si>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</si>
  <si>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</si>
  <si>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</si>
  <si>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</si>
  <si>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</si>
  <si>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</si>
  <si>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</si>
  <si>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</si>
  <si>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</si>
  <si>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</si>
  <si>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</si>
  <si>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</si>
  <si>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</si>
  <si>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</si>
  <si>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</si>
  <si>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</si>
  <si>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</si>
  <si>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</si>
  <si>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</si>
  <si>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</si>
  <si>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</si>
  <si>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</si>
  <si>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</si>
  <si>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</si>
  <si>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</si>
  <si>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</si>
  <si>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</si>
  <si>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</si>
  <si>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</si>
  <si>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</si>
  <si>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</si>
  <si>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</si>
  <si>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</si>
  <si>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</si>
  <si>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</si>
  <si>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</si>
  <si>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</si>
  <si>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</si>
  <si>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</si>
  <si>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</si>
  <si>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</si>
  <si>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</si>
  <si>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</si>
  <si>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</si>
  <si>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</si>
  <si>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</si>
  <si>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</si>
  <si>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</si>
  <si>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</si>
  <si>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</si>
  <si>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</si>
  <si>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</si>
  <si>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</si>
  <si>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</si>
  <si>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</si>
  <si>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</si>
  <si>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</si>
  <si>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</si>
  <si>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</si>
  <si>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</si>
  <si>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</si>
  <si>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</si>
  <si>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</si>
  <si>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</si>
  <si>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</si>
  <si>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</si>
  <si>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</si>
  <si>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</si>
  <si>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</si>
  <si>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</si>
  <si>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</si>
  <si>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</si>
  <si>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</si>
  <si>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</si>
  <si>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</si>
  <si>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</si>
  <si>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</si>
  <si>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</si>
  <si>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</si>
  <si>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</si>
  <si>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</si>
  <si>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</si>
  <si>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</si>
  <si>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</si>
  <si>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</si>
  <si>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</si>
  <si>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</si>
  <si>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</si>
  <si>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</si>
  <si>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</si>
  <si>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</si>
  <si>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</si>
  <si>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</si>
  <si>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</si>
  <si>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</si>
  <si>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</si>
  <si>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</si>
  <si>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</si>
  <si>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</si>
  <si>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</si>
  <si>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</si>
  <si>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</si>
  <si>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</si>
  <si>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</si>
  <si>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</si>
  <si>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</si>
  <si>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</si>
  <si>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</si>
  <si>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</si>
  <si>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</si>
  <si>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</si>
  <si>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</si>
  <si>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</si>
  <si>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</si>
  <si>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</si>
  <si>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</si>
  <si>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</si>
  <si>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</si>
  <si>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</si>
  <si>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</si>
  <si>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</si>
  <si>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</si>
  <si>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</si>
  <si>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</si>
  <si>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</si>
  <si>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</si>
  <si>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</si>
  <si>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</si>
  <si>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</si>
  <si>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</si>
  <si>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</si>
  <si>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</si>
  <si>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</si>
  <si>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</si>
  <si>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</si>
  <si>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</si>
  <si>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</si>
  <si>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</si>
  <si>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</si>
  <si>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</si>
  <si>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</si>
  <si>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</si>
  <si>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</si>
  <si>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</si>
  <si>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</si>
  <si>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</si>
  <si>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</si>
  <si>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</si>
  <si>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</si>
  <si>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</si>
  <si>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</si>
  <si>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</si>
  <si>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</si>
  <si>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</si>
  <si>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</si>
  <si>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</si>
  <si>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</si>
  <si>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</si>
  <si>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</si>
  <si>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</si>
  <si>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</si>
  <si>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</si>
  <si>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</si>
  <si>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</si>
  <si>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</si>
  <si>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</si>
  <si>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</si>
  <si>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</si>
  <si>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</si>
  <si>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</si>
  <si>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</si>
  <si>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</si>
  <si>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</si>
  <si>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</si>
  <si>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</si>
  <si>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</si>
  <si>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</si>
  <si>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</si>
  <si>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</si>
  <si>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</si>
  <si>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</si>
  <si>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</si>
  <si>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</si>
  <si>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</si>
  <si>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</si>
  <si>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</si>
  <si>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</si>
  <si>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</si>
  <si>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</si>
  <si>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</si>
  <si>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</si>
  <si>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</si>
  <si>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</si>
  <si>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</si>
  <si>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</si>
  <si>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</si>
  <si>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</si>
  <si>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</si>
  <si>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</si>
  <si>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</si>
  <si>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</si>
  <si>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</si>
  <si>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</si>
  <si>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</si>
  <si>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</si>
  <si>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</si>
  <si>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</si>
  <si>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</si>
  <si>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</si>
  <si>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</si>
  <si>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</si>
  <si>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</si>
  <si>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</si>
  <si>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</si>
  <si>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</si>
  <si>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</si>
  <si>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</si>
  <si>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</si>
  <si>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</si>
  <si>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</si>
  <si>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</si>
  <si>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</si>
  <si>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</si>
  <si>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</si>
  <si>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</si>
  <si>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</si>
  <si>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</si>
  <si>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</si>
  <si>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</si>
  <si>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</si>
  <si>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</si>
  <si>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</si>
  <si>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</si>
  <si>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</si>
  <si>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</si>
  <si>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</si>
  <si>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</si>
  <si>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</si>
  <si>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</si>
  <si>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</si>
  <si>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</si>
  <si>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</si>
  <si>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</si>
  <si>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</si>
  <si>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</si>
  <si>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</si>
  <si>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</si>
  <si>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</si>
  <si>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</si>
  <si>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</si>
  <si>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</si>
  <si>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</si>
  <si>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</si>
  <si>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</si>
  <si>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</si>
  <si>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</si>
  <si>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</si>
  <si>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</si>
  <si>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</si>
  <si>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</si>
  <si>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</si>
  <si>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</si>
  <si>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</si>
  <si>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</si>
  <si>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</si>
  <si>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</si>
  <si>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</si>
  <si>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</si>
  <si>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</si>
  <si>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</si>
  <si>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</si>
  <si>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</si>
  <si>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</si>
  <si>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</si>
  <si>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</si>
  <si>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</si>
  <si>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</si>
  <si>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</si>
  <si>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</si>
  <si>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</si>
  <si>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</si>
  <si>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</si>
  <si>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</si>
  <si>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</si>
  <si>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</si>
  <si>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</si>
  <si>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</si>
  <si>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</si>
  <si>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</si>
  <si>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</si>
  <si>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</si>
  <si>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</si>
  <si>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</si>
  <si>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</si>
  <si>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</si>
  <si>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</si>
  <si>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</si>
  <si>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</si>
  <si>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</si>
  <si>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</si>
  <si>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</si>
  <si>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</si>
  <si>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</si>
  <si>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</si>
  <si>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</si>
  <si>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</si>
  <si>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</si>
  <si>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</si>
  <si>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</si>
  <si>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</si>
  <si>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</si>
  <si>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</si>
  <si>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</si>
  <si>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</si>
  <si>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</si>
  <si>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</si>
  <si>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</si>
  <si>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</si>
  <si>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</si>
  <si>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</si>
  <si>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</si>
  <si>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</si>
  <si>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</si>
  <si>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</si>
  <si>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</si>
  <si>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</si>
  <si>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</si>
  <si>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</si>
  <si>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</si>
  <si>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</si>
  <si>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</si>
  <si>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</si>
  <si>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</si>
  <si>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</si>
  <si>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</si>
  <si>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</si>
  <si>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</si>
  <si>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</si>
  <si>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</si>
  <si>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</si>
  <si>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</si>
  <si>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</si>
  <si>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</si>
  <si>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</si>
  <si>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</si>
  <si>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</si>
  <si>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</si>
  <si>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</si>
  <si>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</si>
  <si>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</si>
  <si>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</si>
  <si>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</si>
  <si>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</si>
  <si>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</si>
  <si>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</si>
  <si>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</si>
  <si>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</si>
  <si>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</si>
  <si>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</si>
  <si>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</si>
  <si>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</si>
  <si>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</si>
  <si>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</si>
  <si>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</si>
  <si>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</si>
  <si>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</si>
  <si>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</si>
  <si>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</si>
  <si>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</si>
  <si>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</si>
  <si>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</si>
  <si>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</si>
  <si>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</si>
  <si>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</si>
  <si>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</si>
  <si>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</si>
  <si>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</si>
  <si>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</si>
  <si>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</si>
  <si>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</si>
  <si>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</si>
  <si>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</si>
  <si>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</si>
  <si>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</si>
  <si>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</si>
  <si>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</si>
  <si>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</si>
  <si>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</si>
  <si>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</si>
  <si>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</si>
  <si>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</si>
  <si>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</si>
  <si>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</si>
  <si>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</si>
  <si>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</si>
  <si>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</si>
  <si>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</si>
  <si>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</si>
  <si>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</si>
  <si>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</si>
  <si>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</si>
  <si>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</si>
  <si>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</si>
  <si>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</si>
  <si>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</si>
  <si>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</si>
  <si>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</si>
  <si>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</si>
  <si>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</si>
  <si>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</si>
  <si>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</si>
  <si>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</si>
  <si>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</si>
  <si>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</si>
  <si>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</si>
  <si>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</si>
  <si>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</si>
  <si>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</si>
  <si>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</si>
  <si>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</si>
  <si>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</si>
  <si>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</si>
  <si>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</si>
  <si>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</si>
  <si>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</si>
  <si>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</si>
  <si>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</si>
  <si>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</si>
  <si>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</si>
  <si>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</si>
  <si>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</si>
  <si>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</si>
  <si>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</si>
  <si>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</si>
  <si>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</si>
  <si>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</si>
  <si>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</si>
  <si>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</si>
  <si>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</si>
  <si>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</si>
  <si>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</si>
  <si>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</si>
  <si>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</si>
  <si>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</si>
  <si>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</si>
  <si>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</si>
  <si>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</si>
  <si>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</si>
  <si>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</si>
  <si>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</si>
  <si>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</si>
  <si>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</si>
  <si>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</si>
  <si>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</si>
  <si>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</si>
  <si>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</si>
  <si>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</si>
  <si>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</si>
  <si>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</si>
  <si>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</si>
  <si>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</si>
  <si>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</si>
  <si>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</si>
  <si>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</si>
  <si>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</si>
  <si>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</si>
  <si>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</si>
  <si>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</si>
  <si>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</si>
  <si>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</si>
  <si>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</si>
  <si>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</si>
  <si>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</si>
  <si>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</si>
  <si>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</si>
  <si>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</si>
  <si>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</si>
  <si>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</si>
  <si>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</si>
  <si>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</si>
  <si>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</si>
  <si>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</si>
  <si>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</si>
  <si>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</si>
  <si>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</si>
  <si>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</si>
  <si>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</si>
  <si>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</si>
  <si>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</si>
  <si>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</si>
  <si>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</si>
  <si>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</si>
  <si>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</si>
  <si>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</si>
  <si>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</si>
  <si>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</si>
  <si>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</si>
  <si>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</si>
  <si>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</si>
  <si>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</si>
  <si>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</si>
  <si>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</si>
  <si>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</si>
  <si>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</si>
  <si>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</si>
  <si>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</si>
  <si>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</si>
  <si>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</si>
  <si>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</si>
  <si>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</si>
  <si>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</si>
  <si>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</si>
  <si>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</si>
  <si>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</si>
  <si>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</si>
  <si>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</si>
  <si>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</si>
  <si>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</si>
  <si>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</si>
  <si>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</si>
  <si>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</si>
  <si>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</si>
  <si>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</si>
  <si>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</si>
  <si>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</si>
  <si>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</si>
  <si>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</si>
  <si>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</si>
  <si>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</si>
  <si>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</si>
  <si>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</si>
  <si>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</si>
  <si>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</si>
  <si>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</si>
  <si>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</si>
  <si>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</si>
  <si>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</si>
  <si>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</si>
  <si>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</si>
  <si>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</si>
  <si>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</si>
  <si>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</si>
  <si>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</si>
  <si>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</si>
  <si>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</si>
  <si>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</si>
  <si>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</si>
  <si>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</si>
  <si>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</si>
  <si>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</si>
  <si>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</si>
  <si>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</si>
  <si>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</si>
  <si>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</si>
  <si>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</si>
  <si>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</si>
  <si>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</si>
  <si>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</si>
  <si>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</si>
  <si>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</si>
  <si>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</si>
  <si>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</si>
  <si>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</si>
  <si>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</si>
  <si>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</si>
  <si>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</si>
  <si>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</si>
  <si>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</si>
  <si>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</si>
  <si>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</si>
  <si>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</si>
  <si>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</si>
  <si>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</si>
  <si>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</si>
  <si>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</si>
  <si>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</si>
  <si>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</si>
  <si>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</si>
  <si>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</si>
  <si>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</si>
  <si>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</si>
  <si>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</si>
  <si>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</si>
  <si>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</si>
  <si>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</si>
  <si>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</si>
  <si>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</si>
  <si>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</si>
  <si>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</si>
  <si>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</si>
  <si>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</si>
  <si>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</si>
  <si>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</si>
  <si>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</si>
  <si>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</si>
  <si>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</si>
  <si>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</si>
  <si>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</si>
  <si>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</si>
  <si>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</si>
  <si>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</si>
  <si>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</si>
  <si>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</si>
  <si>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</si>
  <si>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</si>
  <si>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</si>
  <si>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</si>
  <si>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</si>
  <si>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</si>
  <si>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</si>
  <si>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</si>
  <si>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</si>
  <si>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</si>
  <si>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</si>
  <si>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</si>
  <si>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</si>
  <si>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</si>
  <si>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</si>
  <si>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</si>
  <si>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</si>
  <si>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</si>
  <si>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</si>
  <si>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</si>
  <si>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</si>
  <si>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</si>
  <si>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</si>
  <si>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</si>
  <si>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</si>
  <si>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</si>
  <si>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</si>
  <si>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</si>
  <si>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</si>
  <si>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</si>
  <si>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</si>
  <si>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</si>
  <si>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</si>
  <si>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</si>
  <si>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</si>
  <si>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</si>
  <si>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</si>
  <si>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</si>
  <si>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</si>
  <si>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</si>
  <si>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</si>
  <si>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</si>
  <si>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</si>
  <si>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</si>
  <si>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</si>
  <si>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</si>
  <si>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</si>
  <si>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</si>
  <si>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</si>
  <si>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</si>
  <si>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</si>
  <si>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</si>
  <si>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</si>
  <si>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</si>
  <si>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</si>
  <si>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</si>
  <si>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</si>
  <si>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</si>
  <si>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</si>
  <si>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</si>
  <si>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</si>
  <si>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</si>
  <si>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</si>
  <si>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</si>
  <si>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</si>
  <si>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</si>
  <si>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</si>
  <si>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</si>
  <si>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</si>
  <si>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</si>
  <si>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</si>
  <si>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</si>
  <si>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</si>
  <si>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</si>
  <si>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</si>
  <si>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</si>
  <si>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</si>
  <si>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</si>
  <si>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</si>
  <si>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</si>
  <si>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</si>
  <si>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</si>
  <si>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</si>
  <si>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</si>
  <si>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</si>
  <si>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</si>
  <si>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</si>
  <si>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</si>
  <si>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</si>
  <si>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</si>
  <si>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</si>
  <si>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</si>
  <si>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</si>
  <si>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</si>
  <si>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</si>
  <si>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</si>
  <si>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</si>
  <si>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</si>
  <si>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</si>
  <si>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</si>
  <si>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</si>
  <si>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</si>
  <si>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</si>
  <si>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</si>
  <si>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</si>
  <si>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</si>
  <si>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</si>
  <si>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</si>
  <si>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</si>
  <si>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</si>
  <si>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</si>
  <si>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</si>
  <si>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</si>
  <si>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</si>
  <si>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</si>
  <si>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</si>
  <si>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</si>
  <si>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</si>
  <si>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</si>
  <si>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</si>
  <si>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</si>
  <si>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</si>
  <si>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</si>
  <si>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</si>
  <si>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</si>
  <si>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</si>
  <si>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</si>
  <si>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</si>
  <si>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</si>
  <si>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</si>
  <si>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</si>
  <si>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</si>
  <si>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</si>
  <si>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</si>
  <si>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</si>
  <si>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</si>
  <si>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</si>
  <si>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</si>
  <si>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</si>
  <si>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</si>
  <si>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</si>
  <si>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</si>
  <si>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</si>
  <si>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</si>
  <si>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</si>
  <si>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</si>
  <si>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</si>
  <si>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</si>
  <si>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</si>
  <si>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</si>
  <si>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</si>
  <si>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</si>
  <si>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</si>
  <si>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</si>
  <si>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</si>
  <si>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</si>
  <si>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</si>
  <si>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</si>
  <si>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</si>
  <si>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</si>
  <si>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</si>
  <si>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</si>
  <si>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</si>
  <si>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</si>
  <si>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</si>
  <si>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</si>
  <si>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</si>
  <si>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</si>
  <si>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</si>
  <si>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</si>
  <si>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</si>
  <si>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</si>
  <si>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</si>
  <si>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</si>
  <si>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</si>
  <si>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</si>
  <si>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</si>
  <si>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</si>
  <si>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</si>
  <si>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</si>
  <si>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</si>
  <si>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</si>
  <si>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</si>
  <si>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</si>
  <si>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</si>
  <si>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</si>
  <si>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</si>
  <si>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</si>
  <si>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</si>
  <si>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</si>
  <si>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</si>
  <si>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</si>
  <si>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</si>
  <si>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</si>
  <si>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</si>
  <si>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</si>
  <si>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</si>
  <si>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</si>
  <si>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</si>
  <si>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</si>
  <si>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</si>
  <si>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</si>
  <si>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</si>
  <si>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</si>
  <si>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</si>
  <si>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</si>
  <si>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</si>
  <si>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</si>
  <si>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</si>
  <si>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</si>
  <si>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</si>
  <si>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</si>
  <si>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</si>
  <si>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</si>
  <si>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</si>
  <si>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</si>
  <si>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</si>
  <si>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</si>
  <si>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</si>
  <si>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</si>
  <si>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</si>
  <si>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</si>
  <si>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</si>
  <si>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</si>
  <si>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</si>
  <si>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</si>
  <si>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</si>
  <si>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</si>
  <si>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</si>
  <si>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</si>
  <si>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</si>
  <si>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</si>
  <si>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</si>
  <si>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</si>
  <si>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</si>
  <si>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</si>
  <si>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</si>
  <si>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</si>
  <si>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</si>
  <si>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</si>
  <si>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</si>
  <si>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</si>
  <si>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</si>
  <si>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</si>
  <si>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</si>
  <si>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</si>
  <si>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</si>
  <si>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</si>
  <si>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</si>
  <si>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</si>
  <si>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</si>
  <si>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</si>
  <si>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</si>
  <si>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</si>
  <si>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</si>
  <si>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</si>
  <si>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</si>
  <si>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</si>
  <si>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</si>
  <si>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</si>
  <si>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</si>
  <si>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</si>
  <si>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</si>
  <si>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</si>
  <si>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</si>
  <si>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</si>
  <si>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</si>
  <si>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</si>
  <si>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</si>
  <si>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</si>
  <si>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</si>
  <si>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</si>
  <si>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</si>
  <si>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</si>
  <si>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</si>
  <si>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</si>
  <si>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</si>
  <si>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</si>
  <si>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</si>
  <si>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</si>
  <si>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</si>
  <si>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</si>
  <si>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</si>
  <si>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</si>
  <si>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</si>
  <si>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</si>
  <si>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</si>
  <si>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</si>
  <si>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</si>
  <si>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</si>
  <si>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</si>
  <si>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</si>
  <si>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</si>
  <si>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</si>
  <si>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</si>
  <si>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</si>
  <si>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</si>
  <si>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</si>
  <si>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</si>
  <si>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</si>
  <si>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</si>
  <si>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</si>
  <si>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</si>
  <si>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</si>
  <si>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</si>
  <si>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</si>
  <si>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</si>
  <si>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</si>
  <si>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</si>
  <si>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</si>
  <si>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</si>
  <si>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</si>
  <si>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</si>
  <si>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</si>
  <si>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</si>
  <si>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</si>
  <si>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</si>
  <si>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</si>
  <si>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</si>
  <si>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</si>
  <si>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</si>
  <si>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</si>
  <si>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</si>
  <si>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</si>
  <si>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</si>
  <si>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</si>
  <si>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</si>
  <si>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</si>
  <si>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</si>
  <si>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</si>
  <si>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</si>
  <si>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</si>
  <si>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</si>
  <si>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</si>
  <si>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</si>
  <si>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</si>
  <si>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</si>
  <si>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</si>
  <si>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</si>
  <si>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</si>
  <si>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</si>
  <si>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</si>
  <si>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</si>
  <si>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</si>
  <si>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</si>
  <si>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</si>
  <si>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</si>
  <si>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EKONOMSKA I UPRAVNA ŠKOLA OSIJEK</t>
  </si>
  <si>
    <t>TRG SVETOG TROJSTVA 4</t>
  </si>
  <si>
    <t>JOSIPA KUNA</t>
  </si>
  <si>
    <t>031 399 344</t>
  </si>
  <si>
    <t>031 399 353</t>
  </si>
  <si>
    <t>josipa.kuna@skole.hr</t>
  </si>
  <si>
    <t>ured@ss-ekonomska-upravna-os.skole.hr</t>
  </si>
  <si>
    <t>LIDIJA ŽAPER, ravnateljica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</si>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</sst>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11086618</v>
      </c>
      <c r="D2" s="63">
        <f>PRRAS!E12</f>
        <v>12293367</v>
      </c>
      <c r="E2" s="63"/>
      <c r="F2" s="63"/>
      <c r="G2" s="64">
        <f t="shared" ref="G2:G65" si="0">(B2/1000)*(C2*1+D2*2)</f>
        <v>35673.351999999999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17683</v>
      </c>
      <c r="L10" s="50">
        <f>INT(VALUE(RefStr!B6))</f>
        <v>17683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03374246</v>
      </c>
      <c r="L11" s="50">
        <f>INT(VALUE(RefStr!B8))</f>
        <v>3374246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EKONOMSKA I UPRAVNA ŠKOLA OSIJEK</v>
      </c>
      <c r="L12" s="50">
        <f>LEN(Skriveni!K12)</f>
        <v>32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SVETOG TROJSTVA 4</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90357123431</v>
      </c>
      <c r="L21" s="50">
        <f>INT(VALUE(RefStr!K14))</f>
        <v>90357123431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JOSIPA KUNA</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031 399 344</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031 399 353</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josipa.kuna@skole.hr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ured@ss-ekonomska-upravna-os.skole.hr</v>
      </c>
      <c r="L26" s="50">
        <f>LEN(RefStr!H31)</f>
        <v>37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LIDIJA ŽAPER, ravnateljica</v>
      </c>
      <c r="L27" s="50">
        <f>LEN(RefStr!H33)</f>
        <v>26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218.743.252,13</v>
      </c>
      <c r="L28" s="50">
        <f>SUM(G2:G1561)</f>
        <v>218743252.12899983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179203908.53099993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21417701.844999991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16992036.963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1129604.79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9987182</v>
      </c>
      <c r="D46" s="58">
        <f>PRRAS!E56</f>
        <v>11108417</v>
      </c>
      <c r="E46" s="58">
        <v>0</v>
      </c>
      <c r="F46" s="58">
        <v>0</v>
      </c>
      <c r="G46" s="59">
        <f t="shared" si="0"/>
        <v>1449180.72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31978</v>
      </c>
      <c r="E50" s="58">
        <v>0</v>
      </c>
      <c r="F50" s="58">
        <v>0</v>
      </c>
      <c r="G50" s="59">
        <f t="shared" si="0"/>
        <v>3133.8440000000001</v>
      </c>
      <c r="H50" s="59">
        <f t="shared" si="1"/>
        <v>0</v>
      </c>
      <c r="I50" s="60">
        <v>0</v>
      </c>
    </row>
    <row r="51" spans="1:9" x14ac:dyDescent="0.2">
      <c r="A51" s="57">
        <v>151</v>
      </c>
      <c r="B51" s="58">
        <f>PRRAS!C61</f>
        <v>50</v>
      </c>
      <c r="C51" s="58">
        <f>PRRAS!D61</f>
        <v>0</v>
      </c>
      <c r="D51" s="58">
        <f>PRRAS!E61</f>
        <v>31978</v>
      </c>
      <c r="E51" s="58">
        <v>0</v>
      </c>
      <c r="F51" s="58">
        <v>0</v>
      </c>
      <c r="G51" s="59">
        <f t="shared" si="0"/>
        <v>3197.8</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20003</v>
      </c>
      <c r="E58" s="58">
        <v>0</v>
      </c>
      <c r="F58" s="58">
        <v>0</v>
      </c>
      <c r="G58" s="59">
        <f t="shared" si="0"/>
        <v>2280.3420000000001</v>
      </c>
      <c r="H58" s="59">
        <f t="shared" si="1"/>
        <v>0</v>
      </c>
      <c r="I58" s="60">
        <v>0</v>
      </c>
    </row>
    <row r="59" spans="1:9" x14ac:dyDescent="0.2">
      <c r="A59" s="57">
        <v>151</v>
      </c>
      <c r="B59" s="58">
        <f>PRRAS!C69</f>
        <v>58</v>
      </c>
      <c r="C59" s="58">
        <f>PRRAS!D69</f>
        <v>0</v>
      </c>
      <c r="D59" s="58">
        <f>PRRAS!E69</f>
        <v>20003</v>
      </c>
      <c r="E59" s="58">
        <v>0</v>
      </c>
      <c r="F59" s="58">
        <v>0</v>
      </c>
      <c r="G59" s="59">
        <f t="shared" si="0"/>
        <v>2320.348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9969937</v>
      </c>
      <c r="D64" s="58">
        <f>PRRAS!E74</f>
        <v>10294560</v>
      </c>
      <c r="E64" s="58">
        <v>0</v>
      </c>
      <c r="F64" s="58">
        <v>0</v>
      </c>
      <c r="G64" s="59">
        <f t="shared" si="0"/>
        <v>1925220.591</v>
      </c>
      <c r="H64" s="59">
        <f t="shared" si="1"/>
        <v>0</v>
      </c>
      <c r="I64" s="60">
        <v>0</v>
      </c>
    </row>
    <row r="65" spans="1:9" x14ac:dyDescent="0.2">
      <c r="A65" s="57">
        <v>151</v>
      </c>
      <c r="B65" s="58">
        <f>PRRAS!C75</f>
        <v>64</v>
      </c>
      <c r="C65" s="58">
        <f>PRRAS!D75</f>
        <v>9969937</v>
      </c>
      <c r="D65" s="58">
        <f>PRRAS!E75</f>
        <v>10270060</v>
      </c>
      <c r="E65" s="58">
        <v>0</v>
      </c>
      <c r="F65" s="58">
        <v>0</v>
      </c>
      <c r="G65" s="59">
        <f t="shared" si="0"/>
        <v>1952643.648</v>
      </c>
      <c r="H65" s="59">
        <f t="shared" si="1"/>
        <v>0</v>
      </c>
      <c r="I65" s="60">
        <v>0</v>
      </c>
    </row>
    <row r="66" spans="1:9" x14ac:dyDescent="0.2">
      <c r="A66" s="57">
        <v>151</v>
      </c>
      <c r="B66" s="58">
        <f>PRRAS!C76</f>
        <v>65</v>
      </c>
      <c r="C66" s="58">
        <f>PRRAS!D76</f>
        <v>0</v>
      </c>
      <c r="D66" s="58">
        <f>PRRAS!E76</f>
        <v>24500</v>
      </c>
      <c r="E66" s="58">
        <v>0</v>
      </c>
      <c r="F66" s="58">
        <v>0</v>
      </c>
      <c r="G66" s="59">
        <f t="shared" ref="G66:G129" si="2">(B66/1000)*(C66*1+D66*2)</f>
        <v>3185</v>
      </c>
      <c r="H66" s="59">
        <f t="shared" ref="H66:H129" si="3">ABS(C66-ROUND(C66,0))+ABS(D66-ROUND(D66,0))</f>
        <v>0</v>
      </c>
      <c r="I66" s="60">
        <v>0</v>
      </c>
    </row>
    <row r="67" spans="1:9" x14ac:dyDescent="0.2">
      <c r="A67" s="57">
        <v>151</v>
      </c>
      <c r="B67" s="58">
        <f>PRRAS!C77</f>
        <v>66</v>
      </c>
      <c r="C67" s="58">
        <f>PRRAS!D77</f>
        <v>17245</v>
      </c>
      <c r="D67" s="58">
        <f>PRRAS!E77</f>
        <v>741876</v>
      </c>
      <c r="E67" s="58">
        <v>0</v>
      </c>
      <c r="F67" s="58">
        <v>0</v>
      </c>
      <c r="G67" s="59">
        <f t="shared" si="2"/>
        <v>99065.802000000011</v>
      </c>
      <c r="H67" s="59">
        <f t="shared" si="3"/>
        <v>0</v>
      </c>
      <c r="I67" s="60">
        <v>0</v>
      </c>
    </row>
    <row r="68" spans="1:9" x14ac:dyDescent="0.2">
      <c r="A68" s="57">
        <v>151</v>
      </c>
      <c r="B68" s="58">
        <f>PRRAS!C78</f>
        <v>67</v>
      </c>
      <c r="C68" s="58">
        <f>PRRAS!D78</f>
        <v>17245</v>
      </c>
      <c r="D68" s="58">
        <f>PRRAS!E78</f>
        <v>741876</v>
      </c>
      <c r="E68" s="58">
        <v>0</v>
      </c>
      <c r="F68" s="58">
        <v>0</v>
      </c>
      <c r="G68" s="59">
        <f t="shared" si="2"/>
        <v>100566.799</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20000</v>
      </c>
      <c r="E70" s="58">
        <v>0</v>
      </c>
      <c r="F70" s="58">
        <v>0</v>
      </c>
      <c r="G70" s="59">
        <f t="shared" si="2"/>
        <v>2760.0000000000005</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20000</v>
      </c>
      <c r="E73" s="58">
        <v>0</v>
      </c>
      <c r="F73" s="58">
        <v>0</v>
      </c>
      <c r="G73" s="59">
        <f t="shared" si="2"/>
        <v>2880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10</v>
      </c>
      <c r="D75" s="58">
        <f>PRRAS!E85</f>
        <v>499</v>
      </c>
      <c r="E75" s="58">
        <v>0</v>
      </c>
      <c r="F75" s="58">
        <v>0</v>
      </c>
      <c r="G75" s="59">
        <f t="shared" si="2"/>
        <v>74.591999999999999</v>
      </c>
      <c r="H75" s="59">
        <f t="shared" si="3"/>
        <v>0</v>
      </c>
      <c r="I75" s="60">
        <v>0</v>
      </c>
    </row>
    <row r="76" spans="1:9" x14ac:dyDescent="0.2">
      <c r="A76" s="57">
        <v>151</v>
      </c>
      <c r="B76" s="58">
        <f>PRRAS!C86</f>
        <v>75</v>
      </c>
      <c r="C76" s="58">
        <f>PRRAS!D86</f>
        <v>10</v>
      </c>
      <c r="D76" s="58">
        <f>PRRAS!E86</f>
        <v>499</v>
      </c>
      <c r="E76" s="58">
        <v>0</v>
      </c>
      <c r="F76" s="58">
        <v>0</v>
      </c>
      <c r="G76" s="59">
        <f t="shared" si="2"/>
        <v>75.599999999999994</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v>
      </c>
      <c r="D78" s="58">
        <f>PRRAS!E88</f>
        <v>64</v>
      </c>
      <c r="E78" s="58">
        <v>0</v>
      </c>
      <c r="F78" s="58">
        <v>0</v>
      </c>
      <c r="G78" s="59">
        <f t="shared" si="2"/>
        <v>10.625999999999999</v>
      </c>
      <c r="H78" s="59">
        <f t="shared" si="3"/>
        <v>0</v>
      </c>
      <c r="I78" s="60">
        <v>0</v>
      </c>
    </row>
    <row r="79" spans="1:9" x14ac:dyDescent="0.2">
      <c r="A79" s="57">
        <v>151</v>
      </c>
      <c r="B79" s="58">
        <f>PRRAS!C89</f>
        <v>78</v>
      </c>
      <c r="C79" s="58">
        <f>PRRAS!D89</f>
        <v>0</v>
      </c>
      <c r="D79" s="58">
        <f>PRRAS!E89</f>
        <v>435</v>
      </c>
      <c r="E79" s="58">
        <v>0</v>
      </c>
      <c r="F79" s="58">
        <v>0</v>
      </c>
      <c r="G79" s="59">
        <f t="shared" si="2"/>
        <v>67.86</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17259</v>
      </c>
      <c r="D106" s="58">
        <f>PRRAS!E116</f>
        <v>19151</v>
      </c>
      <c r="E106" s="58">
        <v>0</v>
      </c>
      <c r="F106" s="58">
        <v>0</v>
      </c>
      <c r="G106" s="59">
        <f t="shared" si="2"/>
        <v>5833.9049999999997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17259</v>
      </c>
      <c r="D112" s="58">
        <f>PRRAS!E122</f>
        <v>19151</v>
      </c>
      <c r="E112" s="58">
        <v>0</v>
      </c>
      <c r="F112" s="58">
        <v>0</v>
      </c>
      <c r="G112" s="59">
        <f t="shared" si="2"/>
        <v>6167.2709999999997</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17259</v>
      </c>
      <c r="D117" s="58">
        <f>PRRAS!E127</f>
        <v>19151</v>
      </c>
      <c r="E117" s="58">
        <v>0</v>
      </c>
      <c r="F117" s="58">
        <v>0</v>
      </c>
      <c r="G117" s="59">
        <f t="shared" si="2"/>
        <v>6445.076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60812</v>
      </c>
      <c r="D124" s="58">
        <f>PRRAS!E134</f>
        <v>55165</v>
      </c>
      <c r="E124" s="58">
        <v>0</v>
      </c>
      <c r="F124" s="58">
        <v>0</v>
      </c>
      <c r="G124" s="59">
        <f t="shared" si="2"/>
        <v>21050.466</v>
      </c>
      <c r="H124" s="59">
        <f t="shared" si="3"/>
        <v>0</v>
      </c>
      <c r="I124" s="60">
        <v>0</v>
      </c>
    </row>
    <row r="125" spans="1:9" x14ac:dyDescent="0.2">
      <c r="A125" s="57">
        <v>151</v>
      </c>
      <c r="B125" s="58">
        <f>PRRAS!C135</f>
        <v>124</v>
      </c>
      <c r="C125" s="58">
        <f>PRRAS!D135</f>
        <v>3662</v>
      </c>
      <c r="D125" s="58">
        <f>PRRAS!E135</f>
        <v>11191</v>
      </c>
      <c r="E125" s="58">
        <v>0</v>
      </c>
      <c r="F125" s="58">
        <v>0</v>
      </c>
      <c r="G125" s="59">
        <f t="shared" si="2"/>
        <v>3229.4560000000001</v>
      </c>
      <c r="H125" s="59">
        <f t="shared" si="3"/>
        <v>0</v>
      </c>
      <c r="I125" s="60">
        <v>0</v>
      </c>
    </row>
    <row r="126" spans="1:9" x14ac:dyDescent="0.2">
      <c r="A126" s="57">
        <v>151</v>
      </c>
      <c r="B126" s="58">
        <f>PRRAS!C136</f>
        <v>125</v>
      </c>
      <c r="C126" s="58">
        <f>PRRAS!D136</f>
        <v>72</v>
      </c>
      <c r="D126" s="58">
        <f>PRRAS!E136</f>
        <v>102</v>
      </c>
      <c r="E126" s="58">
        <v>0</v>
      </c>
      <c r="F126" s="58">
        <v>0</v>
      </c>
      <c r="G126" s="59">
        <f t="shared" si="2"/>
        <v>34.5</v>
      </c>
      <c r="H126" s="59">
        <f t="shared" si="3"/>
        <v>0</v>
      </c>
      <c r="I126" s="60">
        <v>0</v>
      </c>
    </row>
    <row r="127" spans="1:9" x14ac:dyDescent="0.2">
      <c r="A127" s="57">
        <v>151</v>
      </c>
      <c r="B127" s="58">
        <f>PRRAS!C137</f>
        <v>126</v>
      </c>
      <c r="C127" s="58">
        <f>PRRAS!D137</f>
        <v>3590</v>
      </c>
      <c r="D127" s="58">
        <f>PRRAS!E137</f>
        <v>11089</v>
      </c>
      <c r="E127" s="58">
        <v>0</v>
      </c>
      <c r="F127" s="58">
        <v>0</v>
      </c>
      <c r="G127" s="59">
        <f t="shared" si="2"/>
        <v>3246.768</v>
      </c>
      <c r="H127" s="59">
        <f t="shared" si="3"/>
        <v>0</v>
      </c>
      <c r="I127" s="60">
        <v>0</v>
      </c>
    </row>
    <row r="128" spans="1:9" x14ac:dyDescent="0.2">
      <c r="A128" s="57">
        <v>151</v>
      </c>
      <c r="B128" s="58">
        <f>PRRAS!C138</f>
        <v>127</v>
      </c>
      <c r="C128" s="58">
        <f>PRRAS!D138</f>
        <v>57150</v>
      </c>
      <c r="D128" s="58">
        <f>PRRAS!E138</f>
        <v>43974</v>
      </c>
      <c r="E128" s="58">
        <v>0</v>
      </c>
      <c r="F128" s="58">
        <v>0</v>
      </c>
      <c r="G128" s="59">
        <f t="shared" si="2"/>
        <v>18427.446</v>
      </c>
      <c r="H128" s="59">
        <f t="shared" si="3"/>
        <v>0</v>
      </c>
      <c r="I128" s="60">
        <v>0</v>
      </c>
    </row>
    <row r="129" spans="1:9" x14ac:dyDescent="0.2">
      <c r="A129" s="57">
        <v>151</v>
      </c>
      <c r="B129" s="58">
        <f>PRRAS!C139</f>
        <v>128</v>
      </c>
      <c r="C129" s="58">
        <f>PRRAS!D139</f>
        <v>54750</v>
      </c>
      <c r="D129" s="58">
        <f>PRRAS!E139</f>
        <v>43974</v>
      </c>
      <c r="E129" s="58">
        <v>0</v>
      </c>
      <c r="F129" s="58">
        <v>0</v>
      </c>
      <c r="G129" s="59">
        <f t="shared" si="2"/>
        <v>18265.344000000001</v>
      </c>
      <c r="H129" s="59">
        <f t="shared" si="3"/>
        <v>0</v>
      </c>
      <c r="I129" s="60">
        <v>0</v>
      </c>
    </row>
    <row r="130" spans="1:9" x14ac:dyDescent="0.2">
      <c r="A130" s="57">
        <v>151</v>
      </c>
      <c r="B130" s="58">
        <f>PRRAS!C140</f>
        <v>129</v>
      </c>
      <c r="C130" s="58">
        <f>PRRAS!D140</f>
        <v>2400</v>
      </c>
      <c r="D130" s="58">
        <f>PRRAS!E140</f>
        <v>0</v>
      </c>
      <c r="E130" s="58">
        <v>0</v>
      </c>
      <c r="F130" s="58">
        <v>0</v>
      </c>
      <c r="G130" s="59">
        <f t="shared" ref="G130:G193" si="4">(B130/1000)*(C130*1+D130*2)</f>
        <v>309.60000000000002</v>
      </c>
      <c r="H130" s="59">
        <f t="shared" ref="H130:H193" si="5">ABS(C130-ROUND(C130,0))+ABS(D130-ROUND(D130,0))</f>
        <v>0</v>
      </c>
      <c r="I130" s="60">
        <v>0</v>
      </c>
    </row>
    <row r="131" spans="1:9" x14ac:dyDescent="0.2">
      <c r="A131" s="57">
        <v>151</v>
      </c>
      <c r="B131" s="58">
        <f>PRRAS!C141</f>
        <v>130</v>
      </c>
      <c r="C131" s="58">
        <f>PRRAS!D141</f>
        <v>1021355</v>
      </c>
      <c r="D131" s="58">
        <f>PRRAS!E141</f>
        <v>1110135</v>
      </c>
      <c r="E131" s="58">
        <v>0</v>
      </c>
      <c r="F131" s="58">
        <v>0</v>
      </c>
      <c r="G131" s="59">
        <f t="shared" si="4"/>
        <v>421411.25</v>
      </c>
      <c r="H131" s="59">
        <f t="shared" si="5"/>
        <v>0</v>
      </c>
      <c r="I131" s="60">
        <v>0</v>
      </c>
    </row>
    <row r="132" spans="1:9" x14ac:dyDescent="0.2">
      <c r="A132" s="57">
        <v>151</v>
      </c>
      <c r="B132" s="58">
        <f>PRRAS!C142</f>
        <v>131</v>
      </c>
      <c r="C132" s="58">
        <f>PRRAS!D142</f>
        <v>1021355</v>
      </c>
      <c r="D132" s="58">
        <f>PRRAS!E142</f>
        <v>1110135</v>
      </c>
      <c r="E132" s="58">
        <v>0</v>
      </c>
      <c r="F132" s="58">
        <v>0</v>
      </c>
      <c r="G132" s="59">
        <f t="shared" si="4"/>
        <v>424652.875</v>
      </c>
      <c r="H132" s="59">
        <f t="shared" si="5"/>
        <v>0</v>
      </c>
      <c r="I132" s="60">
        <v>0</v>
      </c>
    </row>
    <row r="133" spans="1:9" x14ac:dyDescent="0.2">
      <c r="A133" s="57">
        <v>151</v>
      </c>
      <c r="B133" s="58">
        <f>PRRAS!C143</f>
        <v>132</v>
      </c>
      <c r="C133" s="58">
        <f>PRRAS!D143</f>
        <v>968044</v>
      </c>
      <c r="D133" s="58">
        <f>PRRAS!E143</f>
        <v>1088844</v>
      </c>
      <c r="E133" s="58">
        <v>0</v>
      </c>
      <c r="F133" s="58">
        <v>0</v>
      </c>
      <c r="G133" s="59">
        <f t="shared" si="4"/>
        <v>415236.62400000001</v>
      </c>
      <c r="H133" s="59">
        <f t="shared" si="5"/>
        <v>0</v>
      </c>
      <c r="I133" s="60">
        <v>0</v>
      </c>
    </row>
    <row r="134" spans="1:9" x14ac:dyDescent="0.2">
      <c r="A134" s="57">
        <v>151</v>
      </c>
      <c r="B134" s="58">
        <f>PRRAS!C144</f>
        <v>133</v>
      </c>
      <c r="C134" s="58">
        <f>PRRAS!D144</f>
        <v>53311</v>
      </c>
      <c r="D134" s="58">
        <f>PRRAS!E144</f>
        <v>21291</v>
      </c>
      <c r="E134" s="58">
        <v>0</v>
      </c>
      <c r="F134" s="58">
        <v>0</v>
      </c>
      <c r="G134" s="59">
        <f t="shared" si="4"/>
        <v>12753.769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11032812</v>
      </c>
      <c r="D149" s="58">
        <f>PRRAS!E159</f>
        <v>12179183</v>
      </c>
      <c r="E149" s="58">
        <v>0</v>
      </c>
      <c r="F149" s="58">
        <v>0</v>
      </c>
      <c r="G149" s="59">
        <f t="shared" si="4"/>
        <v>5237894.3439999996</v>
      </c>
      <c r="H149" s="59">
        <f t="shared" si="5"/>
        <v>0</v>
      </c>
      <c r="I149" s="60">
        <v>0</v>
      </c>
    </row>
    <row r="150" spans="1:9" x14ac:dyDescent="0.2">
      <c r="A150" s="57">
        <v>151</v>
      </c>
      <c r="B150" s="58">
        <f>PRRAS!C160</f>
        <v>149</v>
      </c>
      <c r="C150" s="58">
        <f>PRRAS!D160</f>
        <v>10013063</v>
      </c>
      <c r="D150" s="58">
        <f>PRRAS!E160</f>
        <v>10286111</v>
      </c>
      <c r="E150" s="58">
        <v>0</v>
      </c>
      <c r="F150" s="58">
        <v>0</v>
      </c>
      <c r="G150" s="59">
        <f t="shared" si="4"/>
        <v>4557207.4649999999</v>
      </c>
      <c r="H150" s="59">
        <f t="shared" si="5"/>
        <v>0</v>
      </c>
      <c r="I150" s="60">
        <v>0</v>
      </c>
    </row>
    <row r="151" spans="1:9" x14ac:dyDescent="0.2">
      <c r="A151" s="57">
        <v>151</v>
      </c>
      <c r="B151" s="58">
        <f>PRRAS!C161</f>
        <v>150</v>
      </c>
      <c r="C151" s="58">
        <f>PRRAS!D161</f>
        <v>8262902</v>
      </c>
      <c r="D151" s="58">
        <f>PRRAS!E161</f>
        <v>8454942</v>
      </c>
      <c r="E151" s="58">
        <v>0</v>
      </c>
      <c r="F151" s="58">
        <v>0</v>
      </c>
      <c r="G151" s="59">
        <f t="shared" si="4"/>
        <v>3775917.9</v>
      </c>
      <c r="H151" s="59">
        <f t="shared" si="5"/>
        <v>0</v>
      </c>
      <c r="I151" s="60">
        <v>0</v>
      </c>
    </row>
    <row r="152" spans="1:9" x14ac:dyDescent="0.2">
      <c r="A152" s="57">
        <v>151</v>
      </c>
      <c r="B152" s="58">
        <f>PRRAS!C162</f>
        <v>151</v>
      </c>
      <c r="C152" s="58">
        <f>PRRAS!D162</f>
        <v>8262902</v>
      </c>
      <c r="D152" s="58">
        <f>PRRAS!E162</f>
        <v>8454942</v>
      </c>
      <c r="E152" s="58">
        <v>0</v>
      </c>
      <c r="F152" s="58">
        <v>0</v>
      </c>
      <c r="G152" s="59">
        <f t="shared" si="4"/>
        <v>3801090.6859999998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328716</v>
      </c>
      <c r="D156" s="58">
        <f>PRRAS!E166</f>
        <v>383205</v>
      </c>
      <c r="E156" s="58">
        <v>0</v>
      </c>
      <c r="F156" s="58">
        <v>0</v>
      </c>
      <c r="G156" s="59">
        <f t="shared" si="4"/>
        <v>169744.53</v>
      </c>
      <c r="H156" s="59">
        <f t="shared" si="5"/>
        <v>0</v>
      </c>
      <c r="I156" s="60">
        <v>0</v>
      </c>
    </row>
    <row r="157" spans="1:9" x14ac:dyDescent="0.2">
      <c r="A157" s="57">
        <v>151</v>
      </c>
      <c r="B157" s="58">
        <f>PRRAS!C167</f>
        <v>156</v>
      </c>
      <c r="C157" s="58">
        <f>PRRAS!D167</f>
        <v>1421445</v>
      </c>
      <c r="D157" s="58">
        <f>PRRAS!E167</f>
        <v>1447964</v>
      </c>
      <c r="E157" s="58">
        <v>0</v>
      </c>
      <c r="F157" s="58">
        <v>0</v>
      </c>
      <c r="G157" s="59">
        <f t="shared" si="4"/>
        <v>673510.18799999997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1280953</v>
      </c>
      <c r="D159" s="58">
        <f>PRRAS!E169</f>
        <v>1304851</v>
      </c>
      <c r="E159" s="58">
        <v>0</v>
      </c>
      <c r="F159" s="58">
        <v>0</v>
      </c>
      <c r="G159" s="59">
        <f t="shared" si="4"/>
        <v>614723.49</v>
      </c>
      <c r="H159" s="59">
        <f t="shared" si="5"/>
        <v>0</v>
      </c>
      <c r="I159" s="60">
        <v>0</v>
      </c>
    </row>
    <row r="160" spans="1:9" x14ac:dyDescent="0.2">
      <c r="A160" s="57">
        <v>151</v>
      </c>
      <c r="B160" s="58">
        <f>PRRAS!C170</f>
        <v>159</v>
      </c>
      <c r="C160" s="58">
        <f>PRRAS!D170</f>
        <v>140492</v>
      </c>
      <c r="D160" s="58">
        <f>PRRAS!E170</f>
        <v>143113</v>
      </c>
      <c r="E160" s="58">
        <v>0</v>
      </c>
      <c r="F160" s="58">
        <v>0</v>
      </c>
      <c r="G160" s="59">
        <f t="shared" si="4"/>
        <v>67848.161999999997</v>
      </c>
      <c r="H160" s="59">
        <f t="shared" si="5"/>
        <v>0</v>
      </c>
      <c r="I160" s="60">
        <v>0</v>
      </c>
    </row>
    <row r="161" spans="1:9" x14ac:dyDescent="0.2">
      <c r="A161" s="57">
        <v>151</v>
      </c>
      <c r="B161" s="58">
        <f>PRRAS!C171</f>
        <v>160</v>
      </c>
      <c r="C161" s="58">
        <f>PRRAS!D171</f>
        <v>1015550</v>
      </c>
      <c r="D161" s="58">
        <f>PRRAS!E171</f>
        <v>1804718</v>
      </c>
      <c r="E161" s="58">
        <v>0</v>
      </c>
      <c r="F161" s="58">
        <v>0</v>
      </c>
      <c r="G161" s="59">
        <f t="shared" si="4"/>
        <v>739997.76</v>
      </c>
      <c r="H161" s="59">
        <f t="shared" si="5"/>
        <v>0</v>
      </c>
      <c r="I161" s="60">
        <v>0</v>
      </c>
    </row>
    <row r="162" spans="1:9" x14ac:dyDescent="0.2">
      <c r="A162" s="57">
        <v>151</v>
      </c>
      <c r="B162" s="58">
        <f>PRRAS!C172</f>
        <v>161</v>
      </c>
      <c r="C162" s="58">
        <f>PRRAS!D172</f>
        <v>279209</v>
      </c>
      <c r="D162" s="58">
        <f>PRRAS!E172</f>
        <v>446657</v>
      </c>
      <c r="E162" s="58">
        <v>0</v>
      </c>
      <c r="F162" s="58">
        <v>0</v>
      </c>
      <c r="G162" s="59">
        <f t="shared" si="4"/>
        <v>188776.20300000001</v>
      </c>
      <c r="H162" s="59">
        <f t="shared" si="5"/>
        <v>0</v>
      </c>
      <c r="I162" s="60">
        <v>0</v>
      </c>
    </row>
    <row r="163" spans="1:9" x14ac:dyDescent="0.2">
      <c r="A163" s="57">
        <v>151</v>
      </c>
      <c r="B163" s="58">
        <f>PRRAS!C173</f>
        <v>162</v>
      </c>
      <c r="C163" s="58">
        <f>PRRAS!D173</f>
        <v>86916</v>
      </c>
      <c r="D163" s="58">
        <f>PRRAS!E173</f>
        <v>186324</v>
      </c>
      <c r="E163" s="58">
        <v>0</v>
      </c>
      <c r="F163" s="58">
        <v>0</v>
      </c>
      <c r="G163" s="59">
        <f t="shared" si="4"/>
        <v>74449.368000000002</v>
      </c>
      <c r="H163" s="59">
        <f t="shared" si="5"/>
        <v>0</v>
      </c>
      <c r="I163" s="60">
        <v>0</v>
      </c>
    </row>
    <row r="164" spans="1:9" x14ac:dyDescent="0.2">
      <c r="A164" s="57">
        <v>151</v>
      </c>
      <c r="B164" s="58">
        <f>PRRAS!C174</f>
        <v>163</v>
      </c>
      <c r="C164" s="58">
        <f>PRRAS!D174</f>
        <v>187127</v>
      </c>
      <c r="D164" s="58">
        <f>PRRAS!E174</f>
        <v>200708</v>
      </c>
      <c r="E164" s="58">
        <v>0</v>
      </c>
      <c r="F164" s="58">
        <v>0</v>
      </c>
      <c r="G164" s="59">
        <f t="shared" si="4"/>
        <v>95932.509000000005</v>
      </c>
      <c r="H164" s="59">
        <f t="shared" si="5"/>
        <v>0</v>
      </c>
      <c r="I164" s="60">
        <v>0</v>
      </c>
    </row>
    <row r="165" spans="1:9" x14ac:dyDescent="0.2">
      <c r="A165" s="57">
        <v>151</v>
      </c>
      <c r="B165" s="58">
        <f>PRRAS!C175</f>
        <v>164</v>
      </c>
      <c r="C165" s="58">
        <f>PRRAS!D175</f>
        <v>5166</v>
      </c>
      <c r="D165" s="58">
        <f>PRRAS!E175</f>
        <v>58805</v>
      </c>
      <c r="E165" s="58">
        <v>0</v>
      </c>
      <c r="F165" s="58">
        <v>0</v>
      </c>
      <c r="G165" s="59">
        <f t="shared" si="4"/>
        <v>20135.263999999999</v>
      </c>
      <c r="H165" s="59">
        <f t="shared" si="5"/>
        <v>0</v>
      </c>
      <c r="I165" s="60">
        <v>0</v>
      </c>
    </row>
    <row r="166" spans="1:9" x14ac:dyDescent="0.2">
      <c r="A166" s="57">
        <v>151</v>
      </c>
      <c r="B166" s="58">
        <f>PRRAS!C176</f>
        <v>165</v>
      </c>
      <c r="C166" s="58">
        <f>PRRAS!D176</f>
        <v>0</v>
      </c>
      <c r="D166" s="58">
        <f>PRRAS!E176</f>
        <v>820</v>
      </c>
      <c r="E166" s="58">
        <v>0</v>
      </c>
      <c r="F166" s="58">
        <v>0</v>
      </c>
      <c r="G166" s="59">
        <f t="shared" si="4"/>
        <v>270.60000000000002</v>
      </c>
      <c r="H166" s="59">
        <f t="shared" si="5"/>
        <v>0</v>
      </c>
      <c r="I166" s="60">
        <v>0</v>
      </c>
    </row>
    <row r="167" spans="1:9" x14ac:dyDescent="0.2">
      <c r="A167" s="57">
        <v>151</v>
      </c>
      <c r="B167" s="58">
        <f>PRRAS!C177</f>
        <v>166</v>
      </c>
      <c r="C167" s="58">
        <f>PRRAS!D177</f>
        <v>362747</v>
      </c>
      <c r="D167" s="58">
        <f>PRRAS!E177</f>
        <v>427438</v>
      </c>
      <c r="E167" s="58">
        <v>0</v>
      </c>
      <c r="F167" s="58">
        <v>0</v>
      </c>
      <c r="G167" s="59">
        <f t="shared" si="4"/>
        <v>202125.41800000001</v>
      </c>
      <c r="H167" s="59">
        <f t="shared" si="5"/>
        <v>0</v>
      </c>
      <c r="I167" s="60">
        <v>0</v>
      </c>
    </row>
    <row r="168" spans="1:9" x14ac:dyDescent="0.2">
      <c r="A168" s="57">
        <v>151</v>
      </c>
      <c r="B168" s="58">
        <f>PRRAS!C178</f>
        <v>167</v>
      </c>
      <c r="C168" s="58">
        <f>PRRAS!D178</f>
        <v>79948</v>
      </c>
      <c r="D168" s="58">
        <f>PRRAS!E178</f>
        <v>136579</v>
      </c>
      <c r="E168" s="58">
        <v>0</v>
      </c>
      <c r="F168" s="58">
        <v>0</v>
      </c>
      <c r="G168" s="59">
        <f t="shared" si="4"/>
        <v>58968.702000000005</v>
      </c>
      <c r="H168" s="59">
        <f t="shared" si="5"/>
        <v>0</v>
      </c>
      <c r="I168" s="60">
        <v>0</v>
      </c>
    </row>
    <row r="169" spans="1:9" x14ac:dyDescent="0.2">
      <c r="A169" s="57">
        <v>151</v>
      </c>
      <c r="B169" s="58">
        <f>PRRAS!C179</f>
        <v>168</v>
      </c>
      <c r="C169" s="58">
        <f>PRRAS!D179</f>
        <v>11620</v>
      </c>
      <c r="D169" s="58">
        <f>PRRAS!E179</f>
        <v>25709</v>
      </c>
      <c r="E169" s="58">
        <v>0</v>
      </c>
      <c r="F169" s="58">
        <v>0</v>
      </c>
      <c r="G169" s="59">
        <f t="shared" si="4"/>
        <v>10590.384</v>
      </c>
      <c r="H169" s="59">
        <f t="shared" si="5"/>
        <v>0</v>
      </c>
      <c r="I169" s="60">
        <v>0</v>
      </c>
    </row>
    <row r="170" spans="1:9" x14ac:dyDescent="0.2">
      <c r="A170" s="57">
        <v>151</v>
      </c>
      <c r="B170" s="58">
        <f>PRRAS!C180</f>
        <v>169</v>
      </c>
      <c r="C170" s="58">
        <f>PRRAS!D180</f>
        <v>252087</v>
      </c>
      <c r="D170" s="58">
        <f>PRRAS!E180</f>
        <v>247912</v>
      </c>
      <c r="E170" s="58">
        <v>0</v>
      </c>
      <c r="F170" s="58">
        <v>0</v>
      </c>
      <c r="G170" s="59">
        <f t="shared" si="4"/>
        <v>126396.959</v>
      </c>
      <c r="H170" s="59">
        <f t="shared" si="5"/>
        <v>0</v>
      </c>
      <c r="I170" s="60">
        <v>0</v>
      </c>
    </row>
    <row r="171" spans="1:9" x14ac:dyDescent="0.2">
      <c r="A171" s="57">
        <v>151</v>
      </c>
      <c r="B171" s="58">
        <f>PRRAS!C181</f>
        <v>170</v>
      </c>
      <c r="C171" s="58">
        <f>PRRAS!D181</f>
        <v>13379</v>
      </c>
      <c r="D171" s="58">
        <f>PRRAS!E181</f>
        <v>13748</v>
      </c>
      <c r="E171" s="58">
        <v>0</v>
      </c>
      <c r="F171" s="58">
        <v>0</v>
      </c>
      <c r="G171" s="59">
        <f t="shared" si="4"/>
        <v>6948.7500000000009</v>
      </c>
      <c r="H171" s="59">
        <f t="shared" si="5"/>
        <v>0</v>
      </c>
      <c r="I171" s="60">
        <v>0</v>
      </c>
    </row>
    <row r="172" spans="1:9" x14ac:dyDescent="0.2">
      <c r="A172" s="57">
        <v>151</v>
      </c>
      <c r="B172" s="58">
        <f>PRRAS!C182</f>
        <v>171</v>
      </c>
      <c r="C172" s="58">
        <f>PRRAS!D182</f>
        <v>5713</v>
      </c>
      <c r="D172" s="58">
        <f>PRRAS!E182</f>
        <v>1540</v>
      </c>
      <c r="E172" s="58">
        <v>0</v>
      </c>
      <c r="F172" s="58">
        <v>0</v>
      </c>
      <c r="G172" s="59">
        <f t="shared" si="4"/>
        <v>1503.6030000000001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1950</v>
      </c>
      <c r="E174" s="58">
        <v>0</v>
      </c>
      <c r="F174" s="58">
        <v>0</v>
      </c>
      <c r="G174" s="59">
        <f t="shared" si="4"/>
        <v>674.69999999999993</v>
      </c>
      <c r="H174" s="59">
        <f t="shared" si="5"/>
        <v>0</v>
      </c>
      <c r="I174" s="60">
        <v>0</v>
      </c>
    </row>
    <row r="175" spans="1:9" x14ac:dyDescent="0.2">
      <c r="A175" s="57">
        <v>151</v>
      </c>
      <c r="B175" s="58">
        <f>PRRAS!C185</f>
        <v>174</v>
      </c>
      <c r="C175" s="58">
        <f>PRRAS!D185</f>
        <v>293862</v>
      </c>
      <c r="D175" s="58">
        <f>PRRAS!E185</f>
        <v>851382</v>
      </c>
      <c r="E175" s="58">
        <v>0</v>
      </c>
      <c r="F175" s="58">
        <v>0</v>
      </c>
      <c r="G175" s="59">
        <f t="shared" si="4"/>
        <v>347412.924</v>
      </c>
      <c r="H175" s="59">
        <f t="shared" si="5"/>
        <v>0</v>
      </c>
      <c r="I175" s="60">
        <v>0</v>
      </c>
    </row>
    <row r="176" spans="1:9" x14ac:dyDescent="0.2">
      <c r="A176" s="57">
        <v>151</v>
      </c>
      <c r="B176" s="58">
        <f>PRRAS!C186</f>
        <v>175</v>
      </c>
      <c r="C176" s="58">
        <f>PRRAS!D186</f>
        <v>34986</v>
      </c>
      <c r="D176" s="58">
        <f>PRRAS!E186</f>
        <v>31542</v>
      </c>
      <c r="E176" s="58">
        <v>0</v>
      </c>
      <c r="F176" s="58">
        <v>0</v>
      </c>
      <c r="G176" s="59">
        <f t="shared" si="4"/>
        <v>17162.25</v>
      </c>
      <c r="H176" s="59">
        <f t="shared" si="5"/>
        <v>0</v>
      </c>
      <c r="I176" s="60">
        <v>0</v>
      </c>
    </row>
    <row r="177" spans="1:9" x14ac:dyDescent="0.2">
      <c r="A177" s="57">
        <v>151</v>
      </c>
      <c r="B177" s="58">
        <f>PRRAS!C187</f>
        <v>176</v>
      </c>
      <c r="C177" s="58">
        <f>PRRAS!D187</f>
        <v>42274</v>
      </c>
      <c r="D177" s="58">
        <f>PRRAS!E187</f>
        <v>122552</v>
      </c>
      <c r="E177" s="58">
        <v>0</v>
      </c>
      <c r="F177" s="58">
        <v>0</v>
      </c>
      <c r="G177" s="59">
        <f t="shared" si="4"/>
        <v>50578.527999999998</v>
      </c>
      <c r="H177" s="59">
        <f t="shared" si="5"/>
        <v>0</v>
      </c>
      <c r="I177" s="60">
        <v>0</v>
      </c>
    </row>
    <row r="178" spans="1:9" x14ac:dyDescent="0.2">
      <c r="A178" s="57">
        <v>151</v>
      </c>
      <c r="B178" s="58">
        <f>PRRAS!C188</f>
        <v>177</v>
      </c>
      <c r="C178" s="58">
        <f>PRRAS!D188</f>
        <v>0</v>
      </c>
      <c r="D178" s="58">
        <f>PRRAS!E188</f>
        <v>9800</v>
      </c>
      <c r="E178" s="58">
        <v>0</v>
      </c>
      <c r="F178" s="58">
        <v>0</v>
      </c>
      <c r="G178" s="59">
        <f t="shared" si="4"/>
        <v>3469.2</v>
      </c>
      <c r="H178" s="59">
        <f t="shared" si="5"/>
        <v>0</v>
      </c>
      <c r="I178" s="60">
        <v>0</v>
      </c>
    </row>
    <row r="179" spans="1:9" x14ac:dyDescent="0.2">
      <c r="A179" s="57">
        <v>151</v>
      </c>
      <c r="B179" s="58">
        <f>PRRAS!C189</f>
        <v>178</v>
      </c>
      <c r="C179" s="58">
        <f>PRRAS!D189</f>
        <v>49636</v>
      </c>
      <c r="D179" s="58">
        <f>PRRAS!E189</f>
        <v>48366</v>
      </c>
      <c r="E179" s="58">
        <v>0</v>
      </c>
      <c r="F179" s="58">
        <v>0</v>
      </c>
      <c r="G179" s="59">
        <f t="shared" si="4"/>
        <v>26053.503999999997</v>
      </c>
      <c r="H179" s="59">
        <f t="shared" si="5"/>
        <v>0</v>
      </c>
      <c r="I179" s="60">
        <v>0</v>
      </c>
    </row>
    <row r="180" spans="1:9" x14ac:dyDescent="0.2">
      <c r="A180" s="57">
        <v>151</v>
      </c>
      <c r="B180" s="58">
        <f>PRRAS!C190</f>
        <v>179</v>
      </c>
      <c r="C180" s="58">
        <f>PRRAS!D190</f>
        <v>116250</v>
      </c>
      <c r="D180" s="58">
        <f>PRRAS!E190</f>
        <v>117187</v>
      </c>
      <c r="E180" s="58">
        <v>0</v>
      </c>
      <c r="F180" s="58">
        <v>0</v>
      </c>
      <c r="G180" s="59">
        <f t="shared" si="4"/>
        <v>62761.695999999996</v>
      </c>
      <c r="H180" s="59">
        <f t="shared" si="5"/>
        <v>0</v>
      </c>
      <c r="I180" s="60">
        <v>0</v>
      </c>
    </row>
    <row r="181" spans="1:9" x14ac:dyDescent="0.2">
      <c r="A181" s="57">
        <v>151</v>
      </c>
      <c r="B181" s="58">
        <f>PRRAS!C191</f>
        <v>180</v>
      </c>
      <c r="C181" s="58">
        <f>PRRAS!D191</f>
        <v>23128</v>
      </c>
      <c r="D181" s="58">
        <f>PRRAS!E191</f>
        <v>15121</v>
      </c>
      <c r="E181" s="58">
        <v>0</v>
      </c>
      <c r="F181" s="58">
        <v>0</v>
      </c>
      <c r="G181" s="59">
        <f t="shared" si="4"/>
        <v>9606.6</v>
      </c>
      <c r="H181" s="59">
        <f t="shared" si="5"/>
        <v>0</v>
      </c>
      <c r="I181" s="60">
        <v>0</v>
      </c>
    </row>
    <row r="182" spans="1:9" x14ac:dyDescent="0.2">
      <c r="A182" s="57">
        <v>151</v>
      </c>
      <c r="B182" s="58">
        <f>PRRAS!C192</f>
        <v>181</v>
      </c>
      <c r="C182" s="58">
        <f>PRRAS!D192</f>
        <v>2734</v>
      </c>
      <c r="D182" s="58">
        <f>PRRAS!E192</f>
        <v>488703</v>
      </c>
      <c r="E182" s="58">
        <v>0</v>
      </c>
      <c r="F182" s="58">
        <v>0</v>
      </c>
      <c r="G182" s="59">
        <f t="shared" si="4"/>
        <v>177405.34</v>
      </c>
      <c r="H182" s="59">
        <f t="shared" si="5"/>
        <v>0</v>
      </c>
      <c r="I182" s="60">
        <v>0</v>
      </c>
    </row>
    <row r="183" spans="1:9" x14ac:dyDescent="0.2">
      <c r="A183" s="57">
        <v>151</v>
      </c>
      <c r="B183" s="58">
        <f>PRRAS!C193</f>
        <v>182</v>
      </c>
      <c r="C183" s="58">
        <f>PRRAS!D193</f>
        <v>24854</v>
      </c>
      <c r="D183" s="58">
        <f>PRRAS!E193</f>
        <v>18111</v>
      </c>
      <c r="E183" s="58">
        <v>0</v>
      </c>
      <c r="F183" s="58">
        <v>0</v>
      </c>
      <c r="G183" s="59">
        <f t="shared" si="4"/>
        <v>11115.832</v>
      </c>
      <c r="H183" s="59">
        <f t="shared" si="5"/>
        <v>0</v>
      </c>
      <c r="I183" s="60">
        <v>0</v>
      </c>
    </row>
    <row r="184" spans="1:9" x14ac:dyDescent="0.2">
      <c r="A184" s="57">
        <v>151</v>
      </c>
      <c r="B184" s="58">
        <f>PRRAS!C194</f>
        <v>183</v>
      </c>
      <c r="C184" s="58">
        <f>PRRAS!D194</f>
        <v>0</v>
      </c>
      <c r="D184" s="58">
        <f>PRRAS!E194</f>
        <v>0</v>
      </c>
      <c r="E184" s="58">
        <v>0</v>
      </c>
      <c r="F184" s="58">
        <v>0</v>
      </c>
      <c r="G184" s="59">
        <f t="shared" si="4"/>
        <v>0</v>
      </c>
      <c r="H184" s="59">
        <f t="shared" si="5"/>
        <v>0</v>
      </c>
      <c r="I184" s="60">
        <v>0</v>
      </c>
    </row>
    <row r="185" spans="1:9" x14ac:dyDescent="0.2">
      <c r="A185" s="57">
        <v>151</v>
      </c>
      <c r="B185" s="58">
        <f>PRRAS!C195</f>
        <v>184</v>
      </c>
      <c r="C185" s="58">
        <f>PRRAS!D195</f>
        <v>3666</v>
      </c>
      <c r="D185" s="58">
        <f>PRRAS!E195</f>
        <v>16706</v>
      </c>
      <c r="E185" s="58">
        <v>0</v>
      </c>
      <c r="F185" s="58">
        <v>0</v>
      </c>
      <c r="G185" s="59">
        <f t="shared" si="4"/>
        <v>6822.3519999999999</v>
      </c>
      <c r="H185" s="59">
        <f t="shared" si="5"/>
        <v>0</v>
      </c>
      <c r="I185" s="60">
        <v>0</v>
      </c>
    </row>
    <row r="186" spans="1:9" x14ac:dyDescent="0.2">
      <c r="A186" s="57">
        <v>151</v>
      </c>
      <c r="B186" s="58">
        <f>PRRAS!C196</f>
        <v>185</v>
      </c>
      <c r="C186" s="58">
        <f>PRRAS!D196</f>
        <v>76066</v>
      </c>
      <c r="D186" s="58">
        <f>PRRAS!E196</f>
        <v>62535</v>
      </c>
      <c r="E186" s="58">
        <v>0</v>
      </c>
      <c r="F186" s="58">
        <v>0</v>
      </c>
      <c r="G186" s="59">
        <f t="shared" si="4"/>
        <v>37210.159999999996</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10808</v>
      </c>
      <c r="D189" s="58">
        <f>PRRAS!E199</f>
        <v>14800</v>
      </c>
      <c r="E189" s="58">
        <v>0</v>
      </c>
      <c r="F189" s="58">
        <v>0</v>
      </c>
      <c r="G189" s="59">
        <f t="shared" si="4"/>
        <v>7596.7039999999997</v>
      </c>
      <c r="H189" s="59">
        <f t="shared" si="5"/>
        <v>0</v>
      </c>
      <c r="I189" s="60">
        <v>0</v>
      </c>
    </row>
    <row r="190" spans="1:9" x14ac:dyDescent="0.2">
      <c r="A190" s="57">
        <v>151</v>
      </c>
      <c r="B190" s="58">
        <f>PRRAS!C200</f>
        <v>189</v>
      </c>
      <c r="C190" s="58">
        <f>PRRAS!D200</f>
        <v>1250</v>
      </c>
      <c r="D190" s="58">
        <f>PRRAS!E200</f>
        <v>1250</v>
      </c>
      <c r="E190" s="58">
        <v>0</v>
      </c>
      <c r="F190" s="58">
        <v>0</v>
      </c>
      <c r="G190" s="59">
        <f t="shared" si="4"/>
        <v>708.75</v>
      </c>
      <c r="H190" s="59">
        <f t="shared" si="5"/>
        <v>0</v>
      </c>
      <c r="I190" s="60">
        <v>0</v>
      </c>
    </row>
    <row r="191" spans="1:9" x14ac:dyDescent="0.2">
      <c r="A191" s="57">
        <v>151</v>
      </c>
      <c r="B191" s="58">
        <f>PRRAS!C201</f>
        <v>190</v>
      </c>
      <c r="C191" s="58">
        <f>PRRAS!D201</f>
        <v>44954</v>
      </c>
      <c r="D191" s="58">
        <f>PRRAS!E201</f>
        <v>30946</v>
      </c>
      <c r="E191" s="58">
        <v>0</v>
      </c>
      <c r="F191" s="58">
        <v>0</v>
      </c>
      <c r="G191" s="59">
        <f t="shared" si="4"/>
        <v>20300.740000000002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19054</v>
      </c>
      <c r="D193" s="58">
        <f>PRRAS!E203</f>
        <v>15539</v>
      </c>
      <c r="E193" s="58">
        <v>0</v>
      </c>
      <c r="F193" s="58">
        <v>0</v>
      </c>
      <c r="G193" s="59">
        <f t="shared" si="4"/>
        <v>9625.344000000001</v>
      </c>
      <c r="H193" s="59">
        <f t="shared" si="5"/>
        <v>0</v>
      </c>
      <c r="I193" s="60">
        <v>0</v>
      </c>
    </row>
    <row r="194" spans="1:9" x14ac:dyDescent="0.2">
      <c r="A194" s="57">
        <v>151</v>
      </c>
      <c r="B194" s="58">
        <f>PRRAS!C204</f>
        <v>193</v>
      </c>
      <c r="C194" s="58">
        <f>PRRAS!D204</f>
        <v>4199</v>
      </c>
      <c r="D194" s="58">
        <f>PRRAS!E204</f>
        <v>7813</v>
      </c>
      <c r="E194" s="58">
        <v>0</v>
      </c>
      <c r="F194" s="58">
        <v>0</v>
      </c>
      <c r="G194" s="59">
        <f t="shared" ref="G194:G257" si="6">(B194/1000)*(C194*1+D194*2)</f>
        <v>3826.2249999999999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4199</v>
      </c>
      <c r="D208" s="58">
        <f>PRRAS!E218</f>
        <v>7813</v>
      </c>
      <c r="E208" s="58">
        <v>0</v>
      </c>
      <c r="F208" s="58">
        <v>0</v>
      </c>
      <c r="G208" s="59">
        <f t="shared" si="6"/>
        <v>4103.7749999999996</v>
      </c>
      <c r="H208" s="59">
        <f t="shared" si="7"/>
        <v>0</v>
      </c>
      <c r="I208" s="60">
        <v>0</v>
      </c>
    </row>
    <row r="209" spans="1:9" x14ac:dyDescent="0.2">
      <c r="A209" s="57">
        <v>151</v>
      </c>
      <c r="B209" s="58">
        <f>PRRAS!C219</f>
        <v>208</v>
      </c>
      <c r="C209" s="58">
        <f>PRRAS!D219</f>
        <v>4199</v>
      </c>
      <c r="D209" s="58">
        <f>PRRAS!E219</f>
        <v>7664</v>
      </c>
      <c r="E209" s="58">
        <v>0</v>
      </c>
      <c r="F209" s="58">
        <v>0</v>
      </c>
      <c r="G209" s="59">
        <f t="shared" si="6"/>
        <v>4061.616</v>
      </c>
      <c r="H209" s="59">
        <f t="shared" si="7"/>
        <v>0</v>
      </c>
      <c r="I209" s="60">
        <v>0</v>
      </c>
    </row>
    <row r="210" spans="1:9" x14ac:dyDescent="0.2">
      <c r="A210" s="57">
        <v>151</v>
      </c>
      <c r="B210" s="58">
        <f>PRRAS!C220</f>
        <v>209</v>
      </c>
      <c r="C210" s="58">
        <f>PRRAS!D220</f>
        <v>0</v>
      </c>
      <c r="D210" s="58">
        <f>PRRAS!E220</f>
        <v>149</v>
      </c>
      <c r="E210" s="58">
        <v>0</v>
      </c>
      <c r="F210" s="58">
        <v>0</v>
      </c>
      <c r="G210" s="59">
        <f t="shared" si="6"/>
        <v>62.281999999999996</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80541</v>
      </c>
      <c r="E222" s="58">
        <v>0</v>
      </c>
      <c r="F222" s="58">
        <v>0</v>
      </c>
      <c r="G222" s="59">
        <f t="shared" si="6"/>
        <v>35599.122000000003</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80541</v>
      </c>
      <c r="E239" s="58">
        <v>0</v>
      </c>
      <c r="F239" s="58">
        <v>0</v>
      </c>
      <c r="G239" s="59">
        <f t="shared" si="6"/>
        <v>38337.515999999996</v>
      </c>
      <c r="H239" s="59">
        <f t="shared" si="7"/>
        <v>0</v>
      </c>
      <c r="I239" s="60">
        <v>0</v>
      </c>
    </row>
    <row r="240" spans="1:9" x14ac:dyDescent="0.2">
      <c r="A240" s="57">
        <v>151</v>
      </c>
      <c r="B240" s="58">
        <f>PRRAS!C250</f>
        <v>239</v>
      </c>
      <c r="C240" s="58">
        <f>PRRAS!D250</f>
        <v>0</v>
      </c>
      <c r="D240" s="58">
        <f>PRRAS!E250</f>
        <v>80541</v>
      </c>
      <c r="E240" s="58">
        <v>0</v>
      </c>
      <c r="F240" s="58">
        <v>0</v>
      </c>
      <c r="G240" s="59">
        <f t="shared" si="6"/>
        <v>38498.597999999998</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11032812</v>
      </c>
      <c r="D282" s="58">
        <f>PRRAS!E292</f>
        <v>12179183</v>
      </c>
      <c r="E282" s="58">
        <v>0</v>
      </c>
      <c r="F282" s="58">
        <v>0</v>
      </c>
      <c r="G282" s="59">
        <f t="shared" si="8"/>
        <v>9944921.0180000011</v>
      </c>
      <c r="H282" s="59">
        <f t="shared" si="9"/>
        <v>0</v>
      </c>
      <c r="I282" s="60">
        <v>0</v>
      </c>
    </row>
    <row r="283" spans="1:9" x14ac:dyDescent="0.2">
      <c r="A283" s="57">
        <v>151</v>
      </c>
      <c r="B283" s="58">
        <f>PRRAS!C293</f>
        <v>282</v>
      </c>
      <c r="C283" s="58">
        <f>PRRAS!D293</f>
        <v>53806</v>
      </c>
      <c r="D283" s="58">
        <f>PRRAS!E293</f>
        <v>114184</v>
      </c>
      <c r="E283" s="58">
        <v>0</v>
      </c>
      <c r="F283" s="58">
        <v>0</v>
      </c>
      <c r="G283" s="59">
        <f t="shared" si="8"/>
        <v>79573.067999999999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36694</v>
      </c>
      <c r="D286" s="58">
        <f>PRRAS!E296</f>
        <v>45782</v>
      </c>
      <c r="E286" s="58">
        <v>0</v>
      </c>
      <c r="F286" s="58">
        <v>0</v>
      </c>
      <c r="G286" s="59">
        <f t="shared" si="8"/>
        <v>36553.53</v>
      </c>
      <c r="H286" s="59">
        <f t="shared" si="9"/>
        <v>0</v>
      </c>
      <c r="I286" s="60">
        <v>0</v>
      </c>
    </row>
    <row r="287" spans="1:9" x14ac:dyDescent="0.2">
      <c r="A287" s="57">
        <v>151</v>
      </c>
      <c r="B287" s="58">
        <f>PRRAS!C297</f>
        <v>286</v>
      </c>
      <c r="C287" s="58">
        <f>PRRAS!D297</f>
        <v>5834</v>
      </c>
      <c r="D287" s="58">
        <f>PRRAS!E297</f>
        <v>3000</v>
      </c>
      <c r="E287" s="58">
        <v>0</v>
      </c>
      <c r="F287" s="58">
        <v>0</v>
      </c>
      <c r="G287" s="59">
        <f t="shared" si="8"/>
        <v>3384.5239999999999</v>
      </c>
      <c r="H287" s="59">
        <f t="shared" si="9"/>
        <v>0</v>
      </c>
      <c r="I287" s="60">
        <v>0</v>
      </c>
    </row>
    <row r="288" spans="1:9" x14ac:dyDescent="0.2">
      <c r="A288" s="57">
        <v>151</v>
      </c>
      <c r="B288" s="58">
        <f>PRRAS!C298</f>
        <v>287</v>
      </c>
      <c r="C288" s="58">
        <f>PRRAS!D298</f>
        <v>0</v>
      </c>
      <c r="D288" s="58">
        <f>PRRAS!E298</f>
        <v>3000</v>
      </c>
      <c r="E288" s="58">
        <v>0</v>
      </c>
      <c r="F288" s="58">
        <v>0</v>
      </c>
      <c r="G288" s="59">
        <f t="shared" si="8"/>
        <v>1721.9999999999998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58411</v>
      </c>
      <c r="D342" s="58">
        <f>PRRAS!E353</f>
        <v>86565</v>
      </c>
      <c r="E342" s="58">
        <v>0</v>
      </c>
      <c r="F342" s="58">
        <v>0</v>
      </c>
      <c r="G342" s="59">
        <f t="shared" si="10"/>
        <v>78955.481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58411</v>
      </c>
      <c r="D355" s="58">
        <f>PRRAS!E366</f>
        <v>86565</v>
      </c>
      <c r="E355" s="58">
        <v>0</v>
      </c>
      <c r="F355" s="58">
        <v>0</v>
      </c>
      <c r="G355" s="59">
        <f t="shared" si="10"/>
        <v>81965.513999999996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56182</v>
      </c>
      <c r="D361" s="58">
        <f>PRRAS!E372</f>
        <v>70262</v>
      </c>
      <c r="E361" s="58">
        <v>0</v>
      </c>
      <c r="F361" s="58">
        <v>0</v>
      </c>
      <c r="G361" s="59">
        <f t="shared" si="10"/>
        <v>70814.16</v>
      </c>
      <c r="H361" s="59">
        <f t="shared" si="11"/>
        <v>0</v>
      </c>
      <c r="I361" s="60">
        <v>0</v>
      </c>
    </row>
    <row r="362" spans="1:9" x14ac:dyDescent="0.2">
      <c r="A362" s="57">
        <v>151</v>
      </c>
      <c r="B362" s="58">
        <f>PRRAS!C373</f>
        <v>361</v>
      </c>
      <c r="C362" s="58">
        <f>PRRAS!D373</f>
        <v>53482</v>
      </c>
      <c r="D362" s="58">
        <f>PRRAS!E373</f>
        <v>66545</v>
      </c>
      <c r="E362" s="58">
        <v>0</v>
      </c>
      <c r="F362" s="58">
        <v>0</v>
      </c>
      <c r="G362" s="59">
        <f t="shared" si="10"/>
        <v>67352.491999999998</v>
      </c>
      <c r="H362" s="59">
        <f t="shared" si="11"/>
        <v>0</v>
      </c>
      <c r="I362" s="60">
        <v>0</v>
      </c>
    </row>
    <row r="363" spans="1:9" x14ac:dyDescent="0.2">
      <c r="A363" s="57">
        <v>151</v>
      </c>
      <c r="B363" s="58">
        <f>PRRAS!C374</f>
        <v>362</v>
      </c>
      <c r="C363" s="58">
        <f>PRRAS!D374</f>
        <v>0</v>
      </c>
      <c r="D363" s="58">
        <f>PRRAS!E374</f>
        <v>3717</v>
      </c>
      <c r="E363" s="58">
        <v>0</v>
      </c>
      <c r="F363" s="58">
        <v>0</v>
      </c>
      <c r="G363" s="59">
        <f t="shared" si="10"/>
        <v>2691.1079999999997</v>
      </c>
      <c r="H363" s="59">
        <f t="shared" si="11"/>
        <v>0</v>
      </c>
      <c r="I363" s="60">
        <v>0</v>
      </c>
    </row>
    <row r="364" spans="1:9" x14ac:dyDescent="0.2">
      <c r="A364" s="57">
        <v>151</v>
      </c>
      <c r="B364" s="58">
        <f>PRRAS!C375</f>
        <v>363</v>
      </c>
      <c r="C364" s="58">
        <f>PRRAS!D375</f>
        <v>2700</v>
      </c>
      <c r="D364" s="58">
        <f>PRRAS!E375</f>
        <v>0</v>
      </c>
      <c r="E364" s="58">
        <v>0</v>
      </c>
      <c r="F364" s="58">
        <v>0</v>
      </c>
      <c r="G364" s="59">
        <f t="shared" si="10"/>
        <v>980.1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2229</v>
      </c>
      <c r="D375" s="58">
        <f>PRRAS!E386</f>
        <v>16303</v>
      </c>
      <c r="E375" s="58">
        <v>0</v>
      </c>
      <c r="F375" s="58">
        <v>0</v>
      </c>
      <c r="G375" s="59">
        <f t="shared" si="10"/>
        <v>13028.29</v>
      </c>
      <c r="H375" s="59">
        <f t="shared" si="11"/>
        <v>0</v>
      </c>
      <c r="I375" s="60">
        <v>0</v>
      </c>
    </row>
    <row r="376" spans="1:9" x14ac:dyDescent="0.2">
      <c r="A376" s="57">
        <v>151</v>
      </c>
      <c r="B376" s="58">
        <f>PRRAS!C387</f>
        <v>375</v>
      </c>
      <c r="C376" s="58">
        <f>PRRAS!D387</f>
        <v>2229</v>
      </c>
      <c r="D376" s="58">
        <f>PRRAS!E387</f>
        <v>16303</v>
      </c>
      <c r="E376" s="58">
        <v>0</v>
      </c>
      <c r="F376" s="58">
        <v>0</v>
      </c>
      <c r="G376" s="59">
        <f t="shared" si="10"/>
        <v>13063.125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58411</v>
      </c>
      <c r="D400" s="58">
        <f>PRRAS!E411</f>
        <v>86565</v>
      </c>
      <c r="E400" s="58">
        <v>0</v>
      </c>
      <c r="F400" s="58">
        <v>0</v>
      </c>
      <c r="G400" s="59">
        <f t="shared" si="12"/>
        <v>92384.859000000011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11086618</v>
      </c>
      <c r="D404" s="58">
        <f>PRRAS!E415</f>
        <v>12293367</v>
      </c>
      <c r="E404" s="58">
        <v>0</v>
      </c>
      <c r="F404" s="58">
        <v>0</v>
      </c>
      <c r="G404" s="59">
        <f t="shared" si="12"/>
        <v>14376360.856000001</v>
      </c>
      <c r="H404" s="59">
        <f t="shared" si="13"/>
        <v>0</v>
      </c>
      <c r="I404" s="60">
        <v>0</v>
      </c>
    </row>
    <row r="405" spans="1:9" x14ac:dyDescent="0.2">
      <c r="A405" s="57">
        <v>151</v>
      </c>
      <c r="B405" s="58">
        <f>PRRAS!C416</f>
        <v>404</v>
      </c>
      <c r="C405" s="58">
        <f>PRRAS!D416</f>
        <v>11091223</v>
      </c>
      <c r="D405" s="58">
        <f>PRRAS!E416</f>
        <v>12265748</v>
      </c>
      <c r="E405" s="58">
        <v>0</v>
      </c>
      <c r="F405" s="58">
        <v>0</v>
      </c>
      <c r="G405" s="59">
        <f t="shared" si="12"/>
        <v>14391578.476000002</v>
      </c>
      <c r="H405" s="59">
        <f t="shared" si="13"/>
        <v>0</v>
      </c>
      <c r="I405" s="60">
        <v>0</v>
      </c>
    </row>
    <row r="406" spans="1:9" x14ac:dyDescent="0.2">
      <c r="A406" s="57">
        <v>151</v>
      </c>
      <c r="B406" s="58">
        <f>PRRAS!C417</f>
        <v>405</v>
      </c>
      <c r="C406" s="58">
        <f>PRRAS!D417</f>
        <v>0</v>
      </c>
      <c r="D406" s="58">
        <f>PRRAS!E417</f>
        <v>27619</v>
      </c>
      <c r="E406" s="58">
        <v>0</v>
      </c>
      <c r="F406" s="58">
        <v>0</v>
      </c>
      <c r="G406" s="59">
        <f t="shared" si="12"/>
        <v>22371.390000000003</v>
      </c>
      <c r="H406" s="59">
        <f t="shared" si="13"/>
        <v>0</v>
      </c>
      <c r="I406" s="60">
        <v>0</v>
      </c>
    </row>
    <row r="407" spans="1:9" x14ac:dyDescent="0.2">
      <c r="A407" s="57">
        <v>151</v>
      </c>
      <c r="B407" s="58">
        <f>PRRAS!C418</f>
        <v>406</v>
      </c>
      <c r="C407" s="58">
        <f>PRRAS!D418</f>
        <v>4605</v>
      </c>
      <c r="D407" s="58">
        <f>PRRAS!E418</f>
        <v>0</v>
      </c>
      <c r="E407" s="58">
        <v>0</v>
      </c>
      <c r="F407" s="58">
        <v>0</v>
      </c>
      <c r="G407" s="59">
        <f t="shared" si="12"/>
        <v>1869.63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36694</v>
      </c>
      <c r="D409" s="58">
        <f>PRRAS!E420</f>
        <v>45782</v>
      </c>
      <c r="E409" s="58">
        <v>0</v>
      </c>
      <c r="F409" s="58">
        <v>0</v>
      </c>
      <c r="G409" s="59">
        <f t="shared" si="12"/>
        <v>52329.263999999996</v>
      </c>
      <c r="H409" s="59">
        <f t="shared" si="13"/>
        <v>0</v>
      </c>
      <c r="I409" s="60">
        <v>0</v>
      </c>
    </row>
    <row r="410" spans="1:9" x14ac:dyDescent="0.2">
      <c r="A410" s="57">
        <v>151</v>
      </c>
      <c r="B410" s="58">
        <f>PRRAS!C421</f>
        <v>409</v>
      </c>
      <c r="C410" s="58">
        <f>PRRAS!D421</f>
        <v>5834</v>
      </c>
      <c r="D410" s="58">
        <f>PRRAS!E421</f>
        <v>3000</v>
      </c>
      <c r="E410" s="58">
        <v>0</v>
      </c>
      <c r="F410" s="58">
        <v>0</v>
      </c>
      <c r="G410" s="59">
        <f t="shared" si="12"/>
        <v>4840.1059999999998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11086618</v>
      </c>
      <c r="D630" s="58">
        <f>PRRAS!E642</f>
        <v>12293367</v>
      </c>
      <c r="E630" s="58">
        <v>0</v>
      </c>
      <c r="F630" s="58">
        <v>0</v>
      </c>
      <c r="G630" s="59">
        <f t="shared" si="18"/>
        <v>22438538.408</v>
      </c>
      <c r="H630" s="59">
        <f t="shared" si="19"/>
        <v>0</v>
      </c>
      <c r="I630" s="60">
        <v>0</v>
      </c>
    </row>
    <row r="631" spans="1:9" x14ac:dyDescent="0.2">
      <c r="A631" s="57">
        <v>151</v>
      </c>
      <c r="B631" s="58">
        <f>PRRAS!C643</f>
        <v>630</v>
      </c>
      <c r="C631" s="58">
        <f>PRRAS!D643</f>
        <v>11091223</v>
      </c>
      <c r="D631" s="58">
        <f>PRRAS!E643</f>
        <v>12265748</v>
      </c>
      <c r="E631" s="58">
        <v>0</v>
      </c>
      <c r="F631" s="58">
        <v>0</v>
      </c>
      <c r="G631" s="59">
        <f t="shared" si="18"/>
        <v>22442312.969999999</v>
      </c>
      <c r="H631" s="59">
        <f t="shared" si="19"/>
        <v>0</v>
      </c>
      <c r="I631" s="60">
        <v>0</v>
      </c>
    </row>
    <row r="632" spans="1:9" x14ac:dyDescent="0.2">
      <c r="A632" s="57">
        <v>151</v>
      </c>
      <c r="B632" s="58">
        <f>PRRAS!C644</f>
        <v>631</v>
      </c>
      <c r="C632" s="58">
        <f>PRRAS!D644</f>
        <v>0</v>
      </c>
      <c r="D632" s="58">
        <f>PRRAS!E644</f>
        <v>27619</v>
      </c>
      <c r="E632" s="58">
        <v>0</v>
      </c>
      <c r="F632" s="58">
        <v>0</v>
      </c>
      <c r="G632" s="59">
        <f t="shared" si="18"/>
        <v>34855.178</v>
      </c>
      <c r="H632" s="59">
        <f t="shared" si="19"/>
        <v>0</v>
      </c>
      <c r="I632" s="60">
        <v>0</v>
      </c>
    </row>
    <row r="633" spans="1:9" x14ac:dyDescent="0.2">
      <c r="A633" s="57">
        <v>151</v>
      </c>
      <c r="B633" s="58">
        <f>PRRAS!C645</f>
        <v>632</v>
      </c>
      <c r="C633" s="58">
        <f>PRRAS!D645</f>
        <v>4605</v>
      </c>
      <c r="D633" s="58">
        <f>PRRAS!E645</f>
        <v>0</v>
      </c>
      <c r="E633" s="58">
        <v>0</v>
      </c>
      <c r="F633" s="58">
        <v>0</v>
      </c>
      <c r="G633" s="59">
        <f t="shared" si="18"/>
        <v>2910.36</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36694</v>
      </c>
      <c r="D635" s="58">
        <f>PRRAS!E647</f>
        <v>45782</v>
      </c>
      <c r="E635" s="58">
        <v>0</v>
      </c>
      <c r="F635" s="58">
        <v>0</v>
      </c>
      <c r="G635" s="59">
        <f t="shared" si="18"/>
        <v>81315.572</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41299</v>
      </c>
      <c r="D637" s="58">
        <f>PRRAS!E649</f>
        <v>18163</v>
      </c>
      <c r="E637" s="58">
        <v>0</v>
      </c>
      <c r="F637" s="58">
        <v>0</v>
      </c>
      <c r="G637" s="59">
        <f t="shared" si="18"/>
        <v>49369.5</v>
      </c>
      <c r="H637" s="59">
        <f t="shared" si="19"/>
        <v>0</v>
      </c>
      <c r="I637" s="60">
        <v>0</v>
      </c>
    </row>
    <row r="638" spans="1:9" x14ac:dyDescent="0.2">
      <c r="A638" s="57">
        <v>151</v>
      </c>
      <c r="B638" s="58">
        <f>PRRAS!C650</f>
        <v>637</v>
      </c>
      <c r="C638" s="58">
        <f>PRRAS!D650</f>
        <v>817000</v>
      </c>
      <c r="D638" s="58">
        <f>PRRAS!E650</f>
        <v>818322</v>
      </c>
      <c r="E638" s="58">
        <v>0</v>
      </c>
      <c r="F638" s="58">
        <v>0</v>
      </c>
      <c r="G638" s="59">
        <f t="shared" si="18"/>
        <v>1562971.2280000001</v>
      </c>
      <c r="H638" s="59">
        <f t="shared" si="19"/>
        <v>0</v>
      </c>
      <c r="I638" s="60">
        <v>0</v>
      </c>
    </row>
    <row r="639" spans="1:9" x14ac:dyDescent="0.2">
      <c r="A639" s="57">
        <v>151</v>
      </c>
      <c r="B639" s="58">
        <f>PRRAS!C652</f>
        <v>638</v>
      </c>
      <c r="C639" s="58">
        <f>PRRAS!D652</f>
        <v>74020</v>
      </c>
      <c r="D639" s="58">
        <f>PRRAS!E652</f>
        <v>67952</v>
      </c>
      <c r="E639" s="58">
        <v>0</v>
      </c>
      <c r="F639" s="58">
        <v>0</v>
      </c>
      <c r="G639" s="59">
        <f t="shared" si="18"/>
        <v>133931.51199999999</v>
      </c>
      <c r="H639" s="59">
        <f t="shared" si="19"/>
        <v>0</v>
      </c>
      <c r="I639" s="60">
        <v>0</v>
      </c>
    </row>
    <row r="640" spans="1:9" x14ac:dyDescent="0.2">
      <c r="A640" s="57">
        <v>151</v>
      </c>
      <c r="B640" s="58">
        <f>PRRAS!C653</f>
        <v>639</v>
      </c>
      <c r="C640" s="58">
        <f>PRRAS!D653</f>
        <v>10221345</v>
      </c>
      <c r="D640" s="58">
        <f>PRRAS!E653</f>
        <v>11564758</v>
      </c>
      <c r="E640" s="58">
        <v>0</v>
      </c>
      <c r="F640" s="58">
        <v>0</v>
      </c>
      <c r="G640" s="59">
        <f t="shared" si="18"/>
        <v>21311200.179000001</v>
      </c>
      <c r="H640" s="59">
        <f t="shared" si="19"/>
        <v>0</v>
      </c>
      <c r="I640" s="60">
        <v>0</v>
      </c>
    </row>
    <row r="641" spans="1:9" x14ac:dyDescent="0.2">
      <c r="A641" s="57">
        <v>151</v>
      </c>
      <c r="B641" s="58">
        <f>PRRAS!C654</f>
        <v>640</v>
      </c>
      <c r="C641" s="58">
        <f>PRRAS!D654</f>
        <v>10227413</v>
      </c>
      <c r="D641" s="58">
        <f>PRRAS!E654</f>
        <v>11447699</v>
      </c>
      <c r="E641" s="58">
        <v>0</v>
      </c>
      <c r="F641" s="58">
        <v>0</v>
      </c>
      <c r="G641" s="59">
        <f t="shared" si="18"/>
        <v>21198599.039999999</v>
      </c>
      <c r="H641" s="59">
        <f t="shared" si="19"/>
        <v>0</v>
      </c>
      <c r="I641" s="60">
        <v>0</v>
      </c>
    </row>
    <row r="642" spans="1:9" x14ac:dyDescent="0.2">
      <c r="A642" s="57">
        <v>151</v>
      </c>
      <c r="B642" s="58">
        <f>PRRAS!C655</f>
        <v>641</v>
      </c>
      <c r="C642" s="58">
        <f>PRRAS!D655</f>
        <v>67952</v>
      </c>
      <c r="D642" s="58">
        <f>PRRAS!E655</f>
        <v>185011</v>
      </c>
      <c r="E642" s="58">
        <v>0</v>
      </c>
      <c r="F642" s="58">
        <v>0</v>
      </c>
      <c r="G642" s="59">
        <f t="shared" ref="G642:G705" si="20">(B642/1000)*(C642*1+D642*2)</f>
        <v>280741.33400000003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85</v>
      </c>
      <c r="D644" s="58">
        <f>PRRAS!E657</f>
        <v>84</v>
      </c>
      <c r="E644" s="58">
        <v>0</v>
      </c>
      <c r="F644" s="58">
        <v>0</v>
      </c>
      <c r="G644" s="59">
        <f t="shared" si="20"/>
        <v>162.679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85</v>
      </c>
      <c r="D646" s="58">
        <f>PRRAS!E659</f>
        <v>84</v>
      </c>
      <c r="E646" s="58">
        <v>0</v>
      </c>
      <c r="F646" s="58">
        <v>0</v>
      </c>
      <c r="G646" s="59">
        <f t="shared" si="20"/>
        <v>163.185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20003</v>
      </c>
      <c r="E659" s="58">
        <v>0</v>
      </c>
      <c r="F659" s="58">
        <v>0</v>
      </c>
      <c r="G659" s="59">
        <f t="shared" si="20"/>
        <v>26323.948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9969937</v>
      </c>
      <c r="D665" s="58">
        <f>PRRAS!E678</f>
        <v>10270060</v>
      </c>
      <c r="E665" s="58">
        <v>0</v>
      </c>
      <c r="F665" s="58">
        <v>0</v>
      </c>
      <c r="G665" s="59">
        <f t="shared" si="20"/>
        <v>20258677.848000001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24500</v>
      </c>
      <c r="E667" s="58">
        <v>0</v>
      </c>
      <c r="F667" s="58">
        <v>0</v>
      </c>
      <c r="G667" s="59">
        <f t="shared" si="20"/>
        <v>32634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17245</v>
      </c>
      <c r="D669" s="58">
        <f>PRRAS!E682</f>
        <v>741876</v>
      </c>
      <c r="E669" s="58">
        <v>0</v>
      </c>
      <c r="F669" s="58">
        <v>0</v>
      </c>
      <c r="G669" s="59">
        <f t="shared" si="20"/>
        <v>1002665.996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17259</v>
      </c>
      <c r="D685" s="58">
        <f>PRRAS!E698</f>
        <v>19151</v>
      </c>
      <c r="E685" s="58">
        <v>0</v>
      </c>
      <c r="F685" s="58">
        <v>0</v>
      </c>
      <c r="G685" s="59">
        <f t="shared" si="20"/>
        <v>38003.724000000002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21865</v>
      </c>
      <c r="D688" s="58">
        <f>PRRAS!E701</f>
        <v>34178</v>
      </c>
      <c r="E688" s="58">
        <v>0</v>
      </c>
      <c r="F688" s="58">
        <v>0</v>
      </c>
      <c r="G688" s="59">
        <f t="shared" si="20"/>
        <v>61981.827000000005</v>
      </c>
      <c r="H688" s="59">
        <f t="shared" si="21"/>
        <v>0</v>
      </c>
      <c r="I688" s="60">
        <v>0</v>
      </c>
    </row>
    <row r="689" spans="1:9" x14ac:dyDescent="0.2">
      <c r="A689" s="57">
        <v>151</v>
      </c>
      <c r="B689" s="58">
        <f>PRRAS!C702</f>
        <v>688</v>
      </c>
      <c r="C689" s="58">
        <f>PRRAS!D702</f>
        <v>5222</v>
      </c>
      <c r="D689" s="58">
        <f>PRRAS!E702</f>
        <v>35403</v>
      </c>
      <c r="E689" s="58">
        <v>0</v>
      </c>
      <c r="F689" s="58">
        <v>0</v>
      </c>
      <c r="G689" s="59">
        <f t="shared" si="20"/>
        <v>52307.263999999996</v>
      </c>
      <c r="H689" s="59">
        <f t="shared" si="21"/>
        <v>0</v>
      </c>
      <c r="I689" s="60">
        <v>0</v>
      </c>
    </row>
    <row r="690" spans="1:9" x14ac:dyDescent="0.2">
      <c r="A690" s="57">
        <v>151</v>
      </c>
      <c r="B690" s="58">
        <f>PRRAS!C703</f>
        <v>689</v>
      </c>
      <c r="C690" s="58">
        <f>PRRAS!D703</f>
        <v>187127</v>
      </c>
      <c r="D690" s="58">
        <f>PRRAS!E703</f>
        <v>200708</v>
      </c>
      <c r="E690" s="58">
        <v>0</v>
      </c>
      <c r="F690" s="58">
        <v>0</v>
      </c>
      <c r="G690" s="59">
        <f t="shared" si="20"/>
        <v>405506.12699999998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23128</v>
      </c>
      <c r="D692" s="58">
        <f>PRRAS!E705</f>
        <v>15121</v>
      </c>
      <c r="E692" s="58">
        <v>0</v>
      </c>
      <c r="F692" s="58">
        <v>0</v>
      </c>
      <c r="G692" s="59">
        <f t="shared" si="20"/>
        <v>36878.67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2484</v>
      </c>
      <c r="D694" s="58">
        <f>PRRAS!E707</f>
        <v>11891</v>
      </c>
      <c r="E694" s="58">
        <v>0</v>
      </c>
      <c r="F694" s="58">
        <v>0</v>
      </c>
      <c r="G694" s="59">
        <f t="shared" si="20"/>
        <v>18202.338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80541</v>
      </c>
      <c r="E749" s="58">
        <v>0</v>
      </c>
      <c r="F749" s="58">
        <v>0</v>
      </c>
      <c r="G749" s="59">
        <f t="shared" si="22"/>
        <v>120489.336</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6171243</v>
      </c>
      <c r="D977" s="63">
        <f>Bil!E12</f>
        <v>6139662</v>
      </c>
      <c r="E977" s="63">
        <v>0</v>
      </c>
      <c r="F977" s="63">
        <v>0</v>
      </c>
      <c r="G977" s="64">
        <f t="shared" ref="G977:G1040" si="32">B977/1000*C977+B977/500*D977</f>
        <v>18450.567000000003</v>
      </c>
      <c r="H977" s="64">
        <f t="shared" si="31"/>
        <v>0</v>
      </c>
      <c r="I977" s="65"/>
    </row>
    <row r="978" spans="1:9" x14ac:dyDescent="0.2">
      <c r="A978" s="57">
        <v>152</v>
      </c>
      <c r="B978" s="58">
        <f>Bil!C13</f>
        <v>2</v>
      </c>
      <c r="C978" s="58">
        <f>Bil!D13</f>
        <v>5267647</v>
      </c>
      <c r="D978" s="58">
        <f>Bil!E13</f>
        <v>5126591</v>
      </c>
      <c r="E978" s="58">
        <v>0</v>
      </c>
      <c r="F978" s="58">
        <v>0</v>
      </c>
      <c r="G978" s="59">
        <f t="shared" si="32"/>
        <v>31041.658000000003</v>
      </c>
      <c r="H978" s="59">
        <f t="shared" si="31"/>
        <v>0</v>
      </c>
      <c r="I978" s="60"/>
    </row>
    <row r="979" spans="1:9" x14ac:dyDescent="0.2">
      <c r="A979" s="57">
        <v>152</v>
      </c>
      <c r="B979" s="58">
        <f>Bil!C14</f>
        <v>3</v>
      </c>
      <c r="C979" s="58">
        <f>Bil!D14</f>
        <v>279991</v>
      </c>
      <c r="D979" s="58">
        <f>Bil!E14</f>
        <v>279991</v>
      </c>
      <c r="E979" s="58">
        <v>0</v>
      </c>
      <c r="F979" s="58">
        <v>0</v>
      </c>
      <c r="G979" s="59">
        <f t="shared" si="32"/>
        <v>2519.9190000000003</v>
      </c>
      <c r="H979" s="59">
        <f t="shared" si="31"/>
        <v>0</v>
      </c>
      <c r="I979" s="60"/>
    </row>
    <row r="980" spans="1:9" x14ac:dyDescent="0.2">
      <c r="A980" s="57">
        <v>152</v>
      </c>
      <c r="B980" s="58">
        <f>Bil!C15</f>
        <v>4</v>
      </c>
      <c r="C980" s="58">
        <f>Bil!D15</f>
        <v>279991</v>
      </c>
      <c r="D980" s="58">
        <f>Bil!E15</f>
        <v>279991</v>
      </c>
      <c r="E980" s="58">
        <v>0</v>
      </c>
      <c r="F980" s="58">
        <v>0</v>
      </c>
      <c r="G980" s="59">
        <f t="shared" si="32"/>
        <v>3359.8919999999998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4987656</v>
      </c>
      <c r="D983" s="58">
        <f>Bil!E18</f>
        <v>4846600</v>
      </c>
      <c r="E983" s="58">
        <v>0</v>
      </c>
      <c r="F983" s="58">
        <v>0</v>
      </c>
      <c r="G983" s="59">
        <f t="shared" si="32"/>
        <v>102765.992</v>
      </c>
      <c r="H983" s="59">
        <f t="shared" si="31"/>
        <v>0</v>
      </c>
      <c r="I983" s="60"/>
    </row>
    <row r="984" spans="1:9" x14ac:dyDescent="0.2">
      <c r="A984" s="57">
        <v>152</v>
      </c>
      <c r="B984" s="58">
        <f>Bil!C19</f>
        <v>8</v>
      </c>
      <c r="C984" s="58">
        <f>Bil!D19</f>
        <v>4586147</v>
      </c>
      <c r="D984" s="58">
        <f>Bil!E19</f>
        <v>4482505</v>
      </c>
      <c r="E984" s="58">
        <v>0</v>
      </c>
      <c r="F984" s="58">
        <v>0</v>
      </c>
      <c r="G984" s="59">
        <f t="shared" si="32"/>
        <v>108409.25599999999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8676446</v>
      </c>
      <c r="D986" s="58">
        <f>Bil!E21</f>
        <v>8676446</v>
      </c>
      <c r="E986" s="58">
        <v>0</v>
      </c>
      <c r="F986" s="58">
        <v>0</v>
      </c>
      <c r="G986" s="59">
        <f t="shared" si="32"/>
        <v>260293.38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4090299</v>
      </c>
      <c r="D989" s="58">
        <f>Bil!E24</f>
        <v>4193941</v>
      </c>
      <c r="E989" s="58">
        <v>0</v>
      </c>
      <c r="F989" s="58">
        <v>0</v>
      </c>
      <c r="G989" s="59">
        <f t="shared" si="32"/>
        <v>162216.353</v>
      </c>
      <c r="H989" s="59">
        <f t="shared" si="31"/>
        <v>0</v>
      </c>
      <c r="I989" s="60"/>
    </row>
    <row r="990" spans="1:9" x14ac:dyDescent="0.2">
      <c r="A990" s="57">
        <v>152</v>
      </c>
      <c r="B990" s="58">
        <f>Bil!C25</f>
        <v>14</v>
      </c>
      <c r="C990" s="58">
        <f>Bil!D25</f>
        <v>173270</v>
      </c>
      <c r="D990" s="58">
        <f>Bil!E25</f>
        <v>156679</v>
      </c>
      <c r="E990" s="58">
        <v>0</v>
      </c>
      <c r="F990" s="58">
        <v>0</v>
      </c>
      <c r="G990" s="59">
        <f t="shared" si="32"/>
        <v>6812.7919999999995</v>
      </c>
      <c r="H990" s="59">
        <f t="shared" si="31"/>
        <v>0</v>
      </c>
      <c r="I990" s="60"/>
    </row>
    <row r="991" spans="1:9" x14ac:dyDescent="0.2">
      <c r="A991" s="57">
        <v>152</v>
      </c>
      <c r="B991" s="58">
        <f>Bil!C26</f>
        <v>15</v>
      </c>
      <c r="C991" s="58">
        <f>Bil!D26</f>
        <v>1634489</v>
      </c>
      <c r="D991" s="58">
        <f>Bil!E26</f>
        <v>1463756</v>
      </c>
      <c r="E991" s="58">
        <v>0</v>
      </c>
      <c r="F991" s="58">
        <v>0</v>
      </c>
      <c r="G991" s="59">
        <f t="shared" si="32"/>
        <v>68430.014999999999</v>
      </c>
      <c r="H991" s="59">
        <f t="shared" si="31"/>
        <v>0</v>
      </c>
      <c r="I991" s="60"/>
    </row>
    <row r="992" spans="1:9" x14ac:dyDescent="0.2">
      <c r="A992" s="57">
        <v>152</v>
      </c>
      <c r="B992" s="58">
        <f>Bil!C27</f>
        <v>16</v>
      </c>
      <c r="C992" s="58">
        <f>Bil!D27</f>
        <v>4841</v>
      </c>
      <c r="D992" s="58">
        <f>Bil!E27</f>
        <v>46121</v>
      </c>
      <c r="E992" s="58">
        <v>0</v>
      </c>
      <c r="F992" s="58">
        <v>0</v>
      </c>
      <c r="G992" s="59">
        <f t="shared" si="32"/>
        <v>1553.328</v>
      </c>
      <c r="H992" s="59">
        <f t="shared" si="31"/>
        <v>0</v>
      </c>
      <c r="I992" s="60"/>
    </row>
    <row r="993" spans="1:9" x14ac:dyDescent="0.2">
      <c r="A993" s="57">
        <v>152</v>
      </c>
      <c r="B993" s="58">
        <f>Bil!C28</f>
        <v>17</v>
      </c>
      <c r="C993" s="58">
        <f>Bil!D28</f>
        <v>2700</v>
      </c>
      <c r="D993" s="58">
        <f>Bil!E28</f>
        <v>89280</v>
      </c>
      <c r="E993" s="58">
        <v>0</v>
      </c>
      <c r="F993" s="58">
        <v>0</v>
      </c>
      <c r="G993" s="59">
        <f t="shared" si="32"/>
        <v>3081.4200000000005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12841</v>
      </c>
      <c r="E997" s="58">
        <v>0</v>
      </c>
      <c r="F997" s="58">
        <v>0</v>
      </c>
      <c r="G997" s="59">
        <f t="shared" si="32"/>
        <v>539.322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1468760</v>
      </c>
      <c r="D999" s="58">
        <f>Bil!E34</f>
        <v>1455319</v>
      </c>
      <c r="E999" s="58">
        <v>0</v>
      </c>
      <c r="F999" s="58">
        <v>0</v>
      </c>
      <c r="G999" s="59">
        <f t="shared" si="32"/>
        <v>100726.15399999999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228239</v>
      </c>
      <c r="D1006" s="58">
        <f>Bil!E41</f>
        <v>207416</v>
      </c>
      <c r="E1006" s="58">
        <v>0</v>
      </c>
      <c r="F1006" s="58">
        <v>0</v>
      </c>
      <c r="G1006" s="59">
        <f t="shared" si="32"/>
        <v>19292.129999999997</v>
      </c>
      <c r="H1006" s="59">
        <f t="shared" si="31"/>
        <v>0</v>
      </c>
      <c r="I1006" s="60"/>
    </row>
    <row r="1007" spans="1:9" x14ac:dyDescent="0.2">
      <c r="A1007" s="57">
        <v>152</v>
      </c>
      <c r="B1007" s="58">
        <f>Bil!C42</f>
        <v>31</v>
      </c>
      <c r="C1007" s="58">
        <f>Bil!D42</f>
        <v>182913</v>
      </c>
      <c r="D1007" s="58">
        <f>Bil!E42</f>
        <v>199216</v>
      </c>
      <c r="E1007" s="58">
        <v>0</v>
      </c>
      <c r="F1007" s="58">
        <v>0</v>
      </c>
      <c r="G1007" s="59">
        <f t="shared" si="32"/>
        <v>18021.695</v>
      </c>
      <c r="H1007" s="59">
        <f t="shared" si="31"/>
        <v>0</v>
      </c>
      <c r="I1007" s="60"/>
    </row>
    <row r="1008" spans="1:9" x14ac:dyDescent="0.2">
      <c r="A1008" s="57">
        <v>152</v>
      </c>
      <c r="B1008" s="58">
        <f>Bil!C43</f>
        <v>32</v>
      </c>
      <c r="C1008" s="58">
        <f>Bil!D43</f>
        <v>45326</v>
      </c>
      <c r="D1008" s="58">
        <f>Bil!E43</f>
        <v>45326</v>
      </c>
      <c r="E1008" s="58">
        <v>0</v>
      </c>
      <c r="F1008" s="58">
        <v>0</v>
      </c>
      <c r="G1008" s="59">
        <f t="shared" si="32"/>
        <v>4351.2960000000003</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37126</v>
      </c>
      <c r="E1011" s="58">
        <v>0</v>
      </c>
      <c r="F1011" s="58">
        <v>0</v>
      </c>
      <c r="G1011" s="59">
        <f t="shared" si="32"/>
        <v>2598.8200000000002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355037</v>
      </c>
      <c r="D1025" s="58">
        <f>Bil!E60</f>
        <v>303375</v>
      </c>
      <c r="E1025" s="58">
        <v>0</v>
      </c>
      <c r="F1025" s="58">
        <v>0</v>
      </c>
      <c r="G1025" s="59">
        <f t="shared" si="32"/>
        <v>47127.563000000002</v>
      </c>
      <c r="H1025" s="59">
        <f t="shared" si="31"/>
        <v>0</v>
      </c>
      <c r="I1025" s="60"/>
    </row>
    <row r="1026" spans="1:9" x14ac:dyDescent="0.2">
      <c r="A1026" s="57">
        <v>152</v>
      </c>
      <c r="B1026" s="58">
        <f>Bil!C61</f>
        <v>50</v>
      </c>
      <c r="C1026" s="58">
        <f>Bil!D61</f>
        <v>355037</v>
      </c>
      <c r="D1026" s="58">
        <f>Bil!E61</f>
        <v>303375</v>
      </c>
      <c r="E1026" s="58">
        <v>0</v>
      </c>
      <c r="F1026" s="58">
        <v>0</v>
      </c>
      <c r="G1026" s="59">
        <f t="shared" si="32"/>
        <v>48089.350000000006</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903596</v>
      </c>
      <c r="D1039" s="58">
        <f>Bil!E74</f>
        <v>1013071</v>
      </c>
      <c r="E1039" s="58">
        <v>0</v>
      </c>
      <c r="F1039" s="58">
        <v>0</v>
      </c>
      <c r="G1039" s="59">
        <f t="shared" si="32"/>
        <v>184573.49400000001</v>
      </c>
      <c r="H1039" s="59">
        <f t="shared" si="33"/>
        <v>0</v>
      </c>
      <c r="I1039" s="60"/>
    </row>
    <row r="1040" spans="1:9" x14ac:dyDescent="0.2">
      <c r="A1040" s="57">
        <v>152</v>
      </c>
      <c r="B1040" s="58">
        <f>Bil!C75</f>
        <v>64</v>
      </c>
      <c r="C1040" s="58">
        <f>Bil!D75</f>
        <v>67952</v>
      </c>
      <c r="D1040" s="58">
        <f>Bil!E75</f>
        <v>185011</v>
      </c>
      <c r="E1040" s="58">
        <v>0</v>
      </c>
      <c r="F1040" s="58">
        <v>0</v>
      </c>
      <c r="G1040" s="59">
        <f t="shared" si="32"/>
        <v>28030.335999999999</v>
      </c>
      <c r="H1040" s="59">
        <f t="shared" si="33"/>
        <v>0</v>
      </c>
      <c r="I1040" s="60"/>
    </row>
    <row r="1041" spans="1:9" x14ac:dyDescent="0.2">
      <c r="A1041" s="57">
        <v>152</v>
      </c>
      <c r="B1041" s="58">
        <f>Bil!C76</f>
        <v>65</v>
      </c>
      <c r="C1041" s="58">
        <f>Bil!D76</f>
        <v>66884</v>
      </c>
      <c r="D1041" s="58">
        <f>Bil!E76</f>
        <v>184275</v>
      </c>
      <c r="E1041" s="58">
        <v>0</v>
      </c>
      <c r="F1041" s="58">
        <v>0</v>
      </c>
      <c r="G1041" s="59">
        <f t="shared" ref="G1041:G1104" si="34">B1041/1000*C1041+B1041/500*D1041</f>
        <v>28303.21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66884</v>
      </c>
      <c r="D1043" s="58">
        <f>Bil!E78</f>
        <v>184275</v>
      </c>
      <c r="E1043" s="58">
        <v>0</v>
      </c>
      <c r="F1043" s="58">
        <v>0</v>
      </c>
      <c r="G1043" s="59">
        <f t="shared" si="34"/>
        <v>29174.078000000001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1068</v>
      </c>
      <c r="D1047" s="58">
        <f>Bil!E82</f>
        <v>736</v>
      </c>
      <c r="E1047" s="58">
        <v>0</v>
      </c>
      <c r="F1047" s="58">
        <v>0</v>
      </c>
      <c r="G1047" s="59">
        <f t="shared" si="34"/>
        <v>180.33999999999997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12810</v>
      </c>
      <c r="D1049" s="58">
        <f>Bil!E84</f>
        <v>6738</v>
      </c>
      <c r="E1049" s="58">
        <v>0</v>
      </c>
      <c r="F1049" s="58">
        <v>0</v>
      </c>
      <c r="G1049" s="59">
        <f t="shared" si="34"/>
        <v>1918.8779999999999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4899</v>
      </c>
      <c r="D1054" s="58">
        <f>Bil!E89</f>
        <v>0</v>
      </c>
      <c r="E1054" s="58">
        <v>0</v>
      </c>
      <c r="F1054" s="58">
        <v>0</v>
      </c>
      <c r="G1054" s="59">
        <f t="shared" si="34"/>
        <v>382.12200000000001</v>
      </c>
      <c r="H1054" s="59">
        <f t="shared" si="33"/>
        <v>0</v>
      </c>
      <c r="I1054" s="60"/>
    </row>
    <row r="1055" spans="1:9" x14ac:dyDescent="0.2">
      <c r="A1055" s="57">
        <v>152</v>
      </c>
      <c r="B1055" s="58">
        <f>Bil!C90</f>
        <v>79</v>
      </c>
      <c r="C1055" s="58">
        <f>Bil!D90</f>
        <v>294</v>
      </c>
      <c r="D1055" s="58">
        <f>Bil!E90</f>
        <v>0</v>
      </c>
      <c r="E1055" s="58">
        <v>0</v>
      </c>
      <c r="F1055" s="58">
        <v>0</v>
      </c>
      <c r="G1055" s="59">
        <f t="shared" si="34"/>
        <v>23.225999999999999</v>
      </c>
      <c r="H1055" s="59">
        <f t="shared" si="33"/>
        <v>0</v>
      </c>
      <c r="I1055" s="60"/>
    </row>
    <row r="1056" spans="1:9" x14ac:dyDescent="0.2">
      <c r="A1056" s="57">
        <v>152</v>
      </c>
      <c r="B1056" s="58">
        <f>Bil!C91</f>
        <v>80</v>
      </c>
      <c r="C1056" s="58">
        <f>Bil!D91</f>
        <v>7617</v>
      </c>
      <c r="D1056" s="58">
        <f>Bil!E91</f>
        <v>6738</v>
      </c>
      <c r="E1056" s="58">
        <v>0</v>
      </c>
      <c r="F1056" s="58">
        <v>0</v>
      </c>
      <c r="G1056" s="59">
        <f t="shared" si="34"/>
        <v>1687.44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5834</v>
      </c>
      <c r="D1116" s="58">
        <f>Bil!E151</f>
        <v>3000</v>
      </c>
      <c r="E1116" s="58">
        <v>0</v>
      </c>
      <c r="F1116" s="58">
        <v>0</v>
      </c>
      <c r="G1116" s="59">
        <f t="shared" si="36"/>
        <v>1656.7600000000002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5810</v>
      </c>
      <c r="D1119" s="58">
        <f>Bil!E154</f>
        <v>0</v>
      </c>
      <c r="E1119" s="58">
        <v>0</v>
      </c>
      <c r="F1119" s="58">
        <v>0</v>
      </c>
      <c r="G1119" s="59">
        <f t="shared" si="36"/>
        <v>830.82999999999993</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1162</v>
      </c>
      <c r="D1125" s="58">
        <f>Bil!E160</f>
        <v>0</v>
      </c>
      <c r="E1125" s="58">
        <v>0</v>
      </c>
      <c r="F1125" s="58">
        <v>0</v>
      </c>
      <c r="G1125" s="59">
        <f t="shared" si="36"/>
        <v>173.13800000000001</v>
      </c>
      <c r="H1125" s="59">
        <f t="shared" si="35"/>
        <v>0</v>
      </c>
      <c r="I1125" s="60"/>
    </row>
    <row r="1126" spans="1:9" x14ac:dyDescent="0.2">
      <c r="A1126" s="57">
        <v>152</v>
      </c>
      <c r="B1126" s="58">
        <f>Bil!C161</f>
        <v>150</v>
      </c>
      <c r="C1126" s="58">
        <f>Bil!D161</f>
        <v>4648</v>
      </c>
      <c r="D1126" s="58">
        <f>Bil!E161</f>
        <v>0</v>
      </c>
      <c r="E1126" s="58">
        <v>0</v>
      </c>
      <c r="F1126" s="58">
        <v>0</v>
      </c>
      <c r="G1126" s="59">
        <f t="shared" si="36"/>
        <v>697.19999999999993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24</v>
      </c>
      <c r="D1129" s="58">
        <f>Bil!E164</f>
        <v>3000</v>
      </c>
      <c r="E1129" s="58">
        <v>0</v>
      </c>
      <c r="F1129" s="58">
        <v>0</v>
      </c>
      <c r="G1129" s="59">
        <f t="shared" si="36"/>
        <v>921.67200000000003</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817000</v>
      </c>
      <c r="D1134" s="58">
        <f>Bil!E169</f>
        <v>818322</v>
      </c>
      <c r="E1134" s="58">
        <v>0</v>
      </c>
      <c r="F1134" s="58">
        <v>0</v>
      </c>
      <c r="G1134" s="59">
        <f t="shared" si="36"/>
        <v>387675.75199999998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817000</v>
      </c>
      <c r="D1137" s="58">
        <f>Bil!E172</f>
        <v>818322</v>
      </c>
      <c r="E1137" s="58">
        <v>0</v>
      </c>
      <c r="F1137" s="58">
        <v>0</v>
      </c>
      <c r="G1137" s="59">
        <f t="shared" si="36"/>
        <v>395036.68400000001</v>
      </c>
      <c r="H1137" s="59">
        <f t="shared" si="35"/>
        <v>0</v>
      </c>
      <c r="I1137" s="60"/>
    </row>
    <row r="1138" spans="1:9" x14ac:dyDescent="0.2">
      <c r="A1138" s="57">
        <v>152</v>
      </c>
      <c r="B1138" s="58">
        <f>Bil!C173</f>
        <v>162</v>
      </c>
      <c r="C1138" s="58">
        <f>Bil!D173</f>
        <v>6171242</v>
      </c>
      <c r="D1138" s="58">
        <f>Bil!E173</f>
        <v>6139663</v>
      </c>
      <c r="E1138" s="58">
        <v>0</v>
      </c>
      <c r="F1138" s="58">
        <v>0</v>
      </c>
      <c r="G1138" s="59">
        <f t="shared" si="36"/>
        <v>2988992.0160000003</v>
      </c>
      <c r="H1138" s="59">
        <f t="shared" si="35"/>
        <v>0</v>
      </c>
      <c r="I1138" s="60"/>
    </row>
    <row r="1139" spans="1:9" x14ac:dyDescent="0.2">
      <c r="A1139" s="57">
        <v>152</v>
      </c>
      <c r="B1139" s="58">
        <f>Bil!C174</f>
        <v>163</v>
      </c>
      <c r="C1139" s="58">
        <f>Bil!D174</f>
        <v>939060</v>
      </c>
      <c r="D1139" s="58">
        <f>Bil!E174</f>
        <v>1028236</v>
      </c>
      <c r="E1139" s="58">
        <v>0</v>
      </c>
      <c r="F1139" s="58">
        <v>0</v>
      </c>
      <c r="G1139" s="59">
        <f t="shared" si="36"/>
        <v>488271.71600000001</v>
      </c>
      <c r="H1139" s="59">
        <f t="shared" si="35"/>
        <v>0</v>
      </c>
      <c r="I1139" s="60"/>
    </row>
    <row r="1140" spans="1:9" x14ac:dyDescent="0.2">
      <c r="A1140" s="57">
        <v>152</v>
      </c>
      <c r="B1140" s="58">
        <f>Bil!C175</f>
        <v>164</v>
      </c>
      <c r="C1140" s="58">
        <f>Bil!D175</f>
        <v>938644</v>
      </c>
      <c r="D1140" s="58">
        <f>Bil!E175</f>
        <v>1028236</v>
      </c>
      <c r="E1140" s="58">
        <v>0</v>
      </c>
      <c r="F1140" s="58">
        <v>0</v>
      </c>
      <c r="G1140" s="59">
        <f t="shared" si="36"/>
        <v>491199.02399999998</v>
      </c>
      <c r="H1140" s="59">
        <f t="shared" si="35"/>
        <v>0</v>
      </c>
      <c r="I1140" s="60"/>
    </row>
    <row r="1141" spans="1:9" x14ac:dyDescent="0.2">
      <c r="A1141" s="57">
        <v>152</v>
      </c>
      <c r="B1141" s="58">
        <f>Bil!C176</f>
        <v>165</v>
      </c>
      <c r="C1141" s="58">
        <f>Bil!D176</f>
        <v>826695</v>
      </c>
      <c r="D1141" s="58">
        <f>Bil!E176</f>
        <v>821863</v>
      </c>
      <c r="E1141" s="58">
        <v>0</v>
      </c>
      <c r="F1141" s="58">
        <v>0</v>
      </c>
      <c r="G1141" s="59">
        <f t="shared" si="36"/>
        <v>407619.46500000008</v>
      </c>
      <c r="H1141" s="59">
        <f t="shared" si="35"/>
        <v>0</v>
      </c>
      <c r="I1141" s="60"/>
    </row>
    <row r="1142" spans="1:9" x14ac:dyDescent="0.2">
      <c r="A1142" s="57">
        <v>152</v>
      </c>
      <c r="B1142" s="58">
        <f>Bil!C177</f>
        <v>166</v>
      </c>
      <c r="C1142" s="58">
        <f>Bil!D177</f>
        <v>103917</v>
      </c>
      <c r="D1142" s="58">
        <f>Bil!E177</f>
        <v>63071</v>
      </c>
      <c r="E1142" s="58">
        <v>0</v>
      </c>
      <c r="F1142" s="58">
        <v>0</v>
      </c>
      <c r="G1142" s="59">
        <f t="shared" si="36"/>
        <v>38189.794000000002</v>
      </c>
      <c r="H1142" s="59">
        <f t="shared" si="35"/>
        <v>0</v>
      </c>
      <c r="I1142" s="60"/>
    </row>
    <row r="1143" spans="1:9" x14ac:dyDescent="0.2">
      <c r="A1143" s="57">
        <v>152</v>
      </c>
      <c r="B1143" s="58">
        <f>Bil!C178</f>
        <v>167</v>
      </c>
      <c r="C1143" s="58">
        <f>Bil!D178</f>
        <v>0</v>
      </c>
      <c r="D1143" s="58">
        <f>Bil!E178</f>
        <v>13</v>
      </c>
      <c r="E1143" s="58">
        <v>0</v>
      </c>
      <c r="F1143" s="58">
        <v>0</v>
      </c>
      <c r="G1143" s="59">
        <f t="shared" si="36"/>
        <v>4.3420000000000005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13</v>
      </c>
      <c r="E1146" s="58">
        <v>0</v>
      </c>
      <c r="F1146" s="58">
        <v>0</v>
      </c>
      <c r="G1146" s="59">
        <f t="shared" si="36"/>
        <v>4.42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8032</v>
      </c>
      <c r="D1150" s="58">
        <f>Bil!E185</f>
        <v>143289</v>
      </c>
      <c r="E1150" s="58">
        <v>0</v>
      </c>
      <c r="F1150" s="58">
        <v>0</v>
      </c>
      <c r="G1150" s="59">
        <f t="shared" si="36"/>
        <v>51262.14</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416</v>
      </c>
      <c r="D1196" s="58">
        <f>Bil!E231</f>
        <v>0</v>
      </c>
      <c r="E1196" s="58">
        <v>0</v>
      </c>
      <c r="F1196" s="58">
        <v>0</v>
      </c>
      <c r="G1196" s="59">
        <f t="shared" si="38"/>
        <v>91.52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416</v>
      </c>
      <c r="D1198" s="58">
        <f>Bil!E233</f>
        <v>0</v>
      </c>
      <c r="E1198" s="58">
        <v>0</v>
      </c>
      <c r="F1198" s="58">
        <v>0</v>
      </c>
      <c r="G1198" s="59">
        <f t="shared" si="38"/>
        <v>92.352000000000004</v>
      </c>
      <c r="H1198" s="59">
        <f t="shared" si="37"/>
        <v>0</v>
      </c>
      <c r="I1198" s="60"/>
    </row>
    <row r="1199" spans="1:9" x14ac:dyDescent="0.2">
      <c r="A1199" s="57">
        <v>152</v>
      </c>
      <c r="B1199" s="58">
        <f>Bil!C234</f>
        <v>223</v>
      </c>
      <c r="C1199" s="58">
        <f>Bil!D234</f>
        <v>5232182</v>
      </c>
      <c r="D1199" s="58">
        <f>Bil!E234</f>
        <v>5111427</v>
      </c>
      <c r="E1199" s="58">
        <v>0</v>
      </c>
      <c r="F1199" s="58">
        <v>0</v>
      </c>
      <c r="G1199" s="59">
        <f t="shared" si="38"/>
        <v>3446473.0279999999</v>
      </c>
      <c r="H1199" s="59">
        <f t="shared" si="37"/>
        <v>0</v>
      </c>
      <c r="I1199" s="60"/>
    </row>
    <row r="1200" spans="1:9" x14ac:dyDescent="0.2">
      <c r="A1200" s="57">
        <v>152</v>
      </c>
      <c r="B1200" s="58">
        <f>Bil!C235</f>
        <v>224</v>
      </c>
      <c r="C1200" s="58">
        <f>Bil!D235</f>
        <v>5267647</v>
      </c>
      <c r="D1200" s="58">
        <f>Bil!E235</f>
        <v>5126591</v>
      </c>
      <c r="E1200" s="58">
        <v>0</v>
      </c>
      <c r="F1200" s="58">
        <v>0</v>
      </c>
      <c r="G1200" s="59">
        <f t="shared" si="38"/>
        <v>3476665.6960000005</v>
      </c>
      <c r="H1200" s="59">
        <f t="shared" si="37"/>
        <v>0</v>
      </c>
      <c r="I1200" s="60"/>
    </row>
    <row r="1201" spans="1:9" x14ac:dyDescent="0.2">
      <c r="A1201" s="57">
        <v>152</v>
      </c>
      <c r="B1201" s="58">
        <f>Bil!C236</f>
        <v>225</v>
      </c>
      <c r="C1201" s="58">
        <f>Bil!D236</f>
        <v>5267647</v>
      </c>
      <c r="D1201" s="58">
        <f>Bil!E236</f>
        <v>5126591</v>
      </c>
      <c r="E1201" s="58">
        <v>0</v>
      </c>
      <c r="F1201" s="58">
        <v>0</v>
      </c>
      <c r="G1201" s="59">
        <f t="shared" si="38"/>
        <v>3492186.5250000004</v>
      </c>
      <c r="H1201" s="59">
        <f t="shared" si="37"/>
        <v>0</v>
      </c>
      <c r="I1201" s="60"/>
    </row>
    <row r="1202" spans="1:9" x14ac:dyDescent="0.2">
      <c r="A1202" s="57">
        <v>152</v>
      </c>
      <c r="B1202" s="58">
        <f>Bil!C237</f>
        <v>226</v>
      </c>
      <c r="C1202" s="58">
        <f>Bil!D237</f>
        <v>5251165</v>
      </c>
      <c r="D1202" s="58">
        <f>Bil!E237</f>
        <v>5110109</v>
      </c>
      <c r="E1202" s="58">
        <v>0</v>
      </c>
      <c r="F1202" s="58">
        <v>0</v>
      </c>
      <c r="G1202" s="59">
        <f t="shared" si="38"/>
        <v>3496532.5580000002</v>
      </c>
      <c r="H1202" s="59">
        <f t="shared" si="37"/>
        <v>0</v>
      </c>
      <c r="I1202" s="60"/>
    </row>
    <row r="1203" spans="1:9" x14ac:dyDescent="0.2">
      <c r="A1203" s="57">
        <v>152</v>
      </c>
      <c r="B1203" s="58">
        <f>Bil!C238</f>
        <v>227</v>
      </c>
      <c r="C1203" s="58">
        <f>Bil!D238</f>
        <v>16482</v>
      </c>
      <c r="D1203" s="58">
        <f>Bil!E238</f>
        <v>16482</v>
      </c>
      <c r="E1203" s="58">
        <v>0</v>
      </c>
      <c r="F1203" s="58">
        <v>0</v>
      </c>
      <c r="G1203" s="59">
        <f t="shared" si="38"/>
        <v>11224.242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41299</v>
      </c>
      <c r="D1212" s="58">
        <f>Bil!E247</f>
        <v>18164</v>
      </c>
      <c r="E1212" s="58">
        <v>0</v>
      </c>
      <c r="F1212" s="58">
        <v>0</v>
      </c>
      <c r="G1212" s="59">
        <f t="shared" si="38"/>
        <v>18319.972000000002</v>
      </c>
      <c r="H1212" s="59">
        <f t="shared" si="37"/>
        <v>0</v>
      </c>
      <c r="I1212" s="60"/>
    </row>
    <row r="1213" spans="1:9" x14ac:dyDescent="0.2">
      <c r="A1213" s="57">
        <v>152</v>
      </c>
      <c r="B1213" s="58">
        <f>Bil!C248</f>
        <v>237</v>
      </c>
      <c r="C1213" s="58">
        <f>Bil!D248</f>
        <v>36199</v>
      </c>
      <c r="D1213" s="58">
        <f>Bil!E248</f>
        <v>0</v>
      </c>
      <c r="E1213" s="58">
        <v>0</v>
      </c>
      <c r="F1213" s="58">
        <v>0</v>
      </c>
      <c r="G1213" s="59">
        <f t="shared" si="38"/>
        <v>8579.1630000000005</v>
      </c>
      <c r="H1213" s="59">
        <f t="shared" si="37"/>
        <v>0</v>
      </c>
      <c r="I1213" s="60"/>
    </row>
    <row r="1214" spans="1:9" x14ac:dyDescent="0.2">
      <c r="A1214" s="57">
        <v>152</v>
      </c>
      <c r="B1214" s="58">
        <f>Bil!C249</f>
        <v>238</v>
      </c>
      <c r="C1214" s="58">
        <f>Bil!D249</f>
        <v>5100</v>
      </c>
      <c r="D1214" s="58">
        <f>Bil!E249</f>
        <v>18164</v>
      </c>
      <c r="E1214" s="58">
        <v>0</v>
      </c>
      <c r="F1214" s="58">
        <v>0</v>
      </c>
      <c r="G1214" s="59">
        <f t="shared" si="38"/>
        <v>9859.8639999999996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5834</v>
      </c>
      <c r="D1216" s="58">
        <f>Bil!E251</f>
        <v>3000</v>
      </c>
      <c r="E1216" s="58">
        <v>0</v>
      </c>
      <c r="F1216" s="58">
        <v>0</v>
      </c>
      <c r="G1216" s="59">
        <f t="shared" si="38"/>
        <v>2840.16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5834</v>
      </c>
      <c r="D1224" s="58">
        <f>Bil!E260</f>
        <v>3000</v>
      </c>
      <c r="E1224" s="58">
        <v>0</v>
      </c>
      <c r="F1224" s="58">
        <v>0</v>
      </c>
      <c r="G1224" s="59">
        <f t="shared" si="38"/>
        <v>2934.8319999999999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7617</v>
      </c>
      <c r="D1228" s="58">
        <f>Bil!E264</f>
        <v>6738</v>
      </c>
      <c r="E1228" s="58">
        <v>0</v>
      </c>
      <c r="F1228" s="58">
        <v>0</v>
      </c>
      <c r="G1228" s="59">
        <f t="shared" si="38"/>
        <v>5315.4359999999997</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938645</v>
      </c>
      <c r="D1252" s="58">
        <f>Bil!E288</f>
        <v>1028236</v>
      </c>
      <c r="E1252" s="58">
        <v>0</v>
      </c>
      <c r="F1252" s="58">
        <v>0</v>
      </c>
      <c r="G1252" s="59">
        <f t="shared" si="40"/>
        <v>826652.29200000002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136151</v>
      </c>
      <c r="E1259" s="58">
        <v>0</v>
      </c>
      <c r="F1259" s="58">
        <v>0</v>
      </c>
      <c r="G1259" s="59">
        <f t="shared" si="40"/>
        <v>77061.465999999986</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8032</v>
      </c>
      <c r="D1262" s="58">
        <f>Bil!E298</f>
        <v>6579</v>
      </c>
      <c r="E1262" s="58">
        <v>0</v>
      </c>
      <c r="F1262" s="58">
        <v>0</v>
      </c>
      <c r="G1262" s="59">
        <f t="shared" si="40"/>
        <v>6060.3399999999992</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400</v>
      </c>
      <c r="E1265" s="58">
        <v>0</v>
      </c>
      <c r="F1265" s="58">
        <v>0</v>
      </c>
      <c r="G1265" s="59">
        <f t="shared" si="40"/>
        <v>231.2</v>
      </c>
      <c r="H1265" s="59">
        <f t="shared" si="39"/>
        <v>0</v>
      </c>
      <c r="I1265" s="60"/>
    </row>
    <row r="1266" spans="1:9" x14ac:dyDescent="0.2">
      <c r="A1266" s="57">
        <v>152</v>
      </c>
      <c r="B1266" s="58">
        <f>Bil!C302</f>
        <v>290</v>
      </c>
      <c r="C1266" s="58">
        <f>Bil!D302</f>
        <v>0</v>
      </c>
      <c r="D1266" s="58">
        <f>Bil!E302</f>
        <v>159</v>
      </c>
      <c r="E1266" s="58">
        <v>0</v>
      </c>
      <c r="F1266" s="58">
        <v>0</v>
      </c>
      <c r="G1266" s="59">
        <f t="shared" si="40"/>
        <v>92.22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11091223</v>
      </c>
      <c r="D1396" s="58">
        <f>RasF!E121</f>
        <v>12265748</v>
      </c>
      <c r="E1396" s="58">
        <v>0</v>
      </c>
      <c r="F1396" s="58">
        <v>0</v>
      </c>
      <c r="G1396" s="59">
        <f t="shared" si="44"/>
        <v>3918499.09</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11091223</v>
      </c>
      <c r="D1400" s="58">
        <f>RasF!E125</f>
        <v>12265748</v>
      </c>
      <c r="E1400" s="58">
        <v>0</v>
      </c>
      <c r="F1400" s="58">
        <v>0</v>
      </c>
      <c r="G1400" s="59">
        <f t="shared" si="44"/>
        <v>4060989.966</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11091223</v>
      </c>
      <c r="D1402" s="58">
        <f>RasF!E127</f>
        <v>12265748</v>
      </c>
      <c r="E1402" s="58">
        <v>0</v>
      </c>
      <c r="F1402" s="58">
        <v>0</v>
      </c>
      <c r="G1402" s="59">
        <f t="shared" si="44"/>
        <v>4132235.4040000001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11091223</v>
      </c>
      <c r="D1423" s="67">
        <f>RasF!E148</f>
        <v>12265748</v>
      </c>
      <c r="E1423" s="67">
        <v>0</v>
      </c>
      <c r="F1423" s="67">
        <v>0</v>
      </c>
      <c r="G1423" s="68">
        <f t="shared" si="44"/>
        <v>4880312.5030000005</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939060</v>
      </c>
      <c r="D1468" s="70"/>
      <c r="E1468" s="70">
        <v>0</v>
      </c>
      <c r="F1468" s="70">
        <v>0</v>
      </c>
      <c r="G1468" s="64">
        <f t="shared" ref="G1468:G1499" si="51">B1468/1000*C1468</f>
        <v>939.06000000000006</v>
      </c>
      <c r="H1468" s="64">
        <f t="shared" ref="H1468:H1499" si="52">ABS(C1468-ROUND(C1468,0))</f>
        <v>0</v>
      </c>
      <c r="I1468" s="65"/>
    </row>
    <row r="1469" spans="1:9" x14ac:dyDescent="0.2">
      <c r="A1469" s="73">
        <v>159</v>
      </c>
      <c r="B1469" s="61">
        <f>Obv!C13</f>
        <v>2</v>
      </c>
      <c r="C1469" s="61">
        <f>Obv!D13</f>
        <v>12407855</v>
      </c>
      <c r="D1469" s="61">
        <v>0</v>
      </c>
      <c r="E1469" s="61">
        <v>0</v>
      </c>
      <c r="F1469" s="61">
        <v>0</v>
      </c>
      <c r="G1469" s="59">
        <f t="shared" si="51"/>
        <v>24815.71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12321290</v>
      </c>
      <c r="D1471" s="61">
        <v>0</v>
      </c>
      <c r="E1471" s="61">
        <v>0</v>
      </c>
      <c r="F1471" s="61">
        <v>0</v>
      </c>
      <c r="G1471" s="59">
        <f t="shared" si="51"/>
        <v>49285.16</v>
      </c>
      <c r="H1471" s="59">
        <f t="shared" si="52"/>
        <v>0</v>
      </c>
      <c r="I1471" s="60"/>
    </row>
    <row r="1472" spans="1:9" x14ac:dyDescent="0.2">
      <c r="A1472" s="73">
        <v>159</v>
      </c>
      <c r="B1472" s="61">
        <f>Obv!C16</f>
        <v>5</v>
      </c>
      <c r="C1472" s="61">
        <f>Obv!D16</f>
        <v>10313382</v>
      </c>
      <c r="D1472" s="61">
        <v>0</v>
      </c>
      <c r="E1472" s="61">
        <v>0</v>
      </c>
      <c r="F1472" s="61">
        <v>0</v>
      </c>
      <c r="G1472" s="59">
        <f t="shared" si="51"/>
        <v>51566.91</v>
      </c>
      <c r="H1472" s="59">
        <f t="shared" si="52"/>
        <v>0</v>
      </c>
      <c r="I1472" s="60"/>
    </row>
    <row r="1473" spans="1:9" x14ac:dyDescent="0.2">
      <c r="A1473" s="73">
        <v>159</v>
      </c>
      <c r="B1473" s="61">
        <f>Obv!C17</f>
        <v>6</v>
      </c>
      <c r="C1473" s="61">
        <f>Obv!D17</f>
        <v>1804720</v>
      </c>
      <c r="D1473" s="61">
        <v>0</v>
      </c>
      <c r="E1473" s="61">
        <v>0</v>
      </c>
      <c r="F1473" s="61">
        <v>0</v>
      </c>
      <c r="G1473" s="59">
        <f t="shared" si="51"/>
        <v>10828.32</v>
      </c>
      <c r="H1473" s="59">
        <f t="shared" si="52"/>
        <v>0</v>
      </c>
      <c r="I1473" s="60"/>
    </row>
    <row r="1474" spans="1:9" x14ac:dyDescent="0.2">
      <c r="A1474" s="73">
        <v>159</v>
      </c>
      <c r="B1474" s="61">
        <f>Obv!C18</f>
        <v>7</v>
      </c>
      <c r="C1474" s="61">
        <f>Obv!D18</f>
        <v>7664</v>
      </c>
      <c r="D1474" s="61">
        <v>0</v>
      </c>
      <c r="E1474" s="61">
        <v>0</v>
      </c>
      <c r="F1474" s="61">
        <v>0</v>
      </c>
      <c r="G1474" s="59">
        <f t="shared" si="51"/>
        <v>53.648000000000003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195524</v>
      </c>
      <c r="D1478" s="61">
        <v>0</v>
      </c>
      <c r="E1478" s="61">
        <v>0</v>
      </c>
      <c r="F1478" s="61">
        <v>0</v>
      </c>
      <c r="G1478" s="59">
        <f t="shared" si="51"/>
        <v>2150.7639999999997</v>
      </c>
      <c r="H1478" s="59">
        <f t="shared" si="52"/>
        <v>0</v>
      </c>
      <c r="I1478" s="60"/>
    </row>
    <row r="1479" spans="1:9" x14ac:dyDescent="0.2">
      <c r="A1479" s="73">
        <v>159</v>
      </c>
      <c r="B1479" s="61">
        <f>Obv!C23</f>
        <v>12</v>
      </c>
      <c r="C1479" s="61">
        <f>Obv!D23</f>
        <v>86565</v>
      </c>
      <c r="D1479" s="61">
        <v>0</v>
      </c>
      <c r="E1479" s="61">
        <v>0</v>
      </c>
      <c r="F1479" s="61">
        <v>0</v>
      </c>
      <c r="G1479" s="59">
        <f t="shared" si="51"/>
        <v>1038.78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12318680</v>
      </c>
      <c r="D1486" s="61">
        <v>0</v>
      </c>
      <c r="E1486" s="61">
        <v>0</v>
      </c>
      <c r="F1486" s="61">
        <v>0</v>
      </c>
      <c r="G1486" s="59">
        <f t="shared" si="51"/>
        <v>234054.91999999998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12232114</v>
      </c>
      <c r="D1488" s="61">
        <v>0</v>
      </c>
      <c r="E1488" s="61">
        <v>0</v>
      </c>
      <c r="F1488" s="61">
        <v>0</v>
      </c>
      <c r="G1488" s="59">
        <f t="shared" si="51"/>
        <v>256874.39400000003</v>
      </c>
      <c r="H1488" s="59">
        <f t="shared" si="52"/>
        <v>0</v>
      </c>
      <c r="I1488" s="60"/>
    </row>
    <row r="1489" spans="1:9" x14ac:dyDescent="0.2">
      <c r="A1489" s="73">
        <v>159</v>
      </c>
      <c r="B1489" s="61">
        <f>Obv!C33</f>
        <v>22</v>
      </c>
      <c r="C1489" s="61">
        <f>Obv!D33</f>
        <v>10318213</v>
      </c>
      <c r="D1489" s="61">
        <v>0</v>
      </c>
      <c r="E1489" s="61">
        <v>0</v>
      </c>
      <c r="F1489" s="61">
        <v>0</v>
      </c>
      <c r="G1489" s="59">
        <f t="shared" si="51"/>
        <v>227000.68599999999</v>
      </c>
      <c r="H1489" s="59">
        <f t="shared" si="52"/>
        <v>0</v>
      </c>
      <c r="I1489" s="60"/>
    </row>
    <row r="1490" spans="1:9" x14ac:dyDescent="0.2">
      <c r="A1490" s="73">
        <v>159</v>
      </c>
      <c r="B1490" s="61">
        <f>Obv!C34</f>
        <v>23</v>
      </c>
      <c r="C1490" s="61">
        <f>Obv!D34</f>
        <v>1845566</v>
      </c>
      <c r="D1490" s="61">
        <v>0</v>
      </c>
      <c r="E1490" s="61">
        <v>0</v>
      </c>
      <c r="F1490" s="61">
        <v>0</v>
      </c>
      <c r="G1490" s="59">
        <f t="shared" si="51"/>
        <v>42448.017999999996</v>
      </c>
      <c r="H1490" s="59">
        <f t="shared" si="52"/>
        <v>0</v>
      </c>
      <c r="I1490" s="60"/>
    </row>
    <row r="1491" spans="1:9" x14ac:dyDescent="0.2">
      <c r="A1491" s="73">
        <v>159</v>
      </c>
      <c r="B1491" s="61">
        <f>Obv!C35</f>
        <v>24</v>
      </c>
      <c r="C1491" s="61">
        <f>Obv!D35</f>
        <v>7651</v>
      </c>
      <c r="D1491" s="61">
        <v>0</v>
      </c>
      <c r="E1491" s="61">
        <v>0</v>
      </c>
      <c r="F1491" s="61">
        <v>0</v>
      </c>
      <c r="G1491" s="59">
        <f t="shared" si="51"/>
        <v>183.624</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60684</v>
      </c>
      <c r="D1495" s="61">
        <v>0</v>
      </c>
      <c r="E1495" s="61">
        <v>0</v>
      </c>
      <c r="F1495" s="61">
        <v>0</v>
      </c>
      <c r="G1495" s="59">
        <f t="shared" si="51"/>
        <v>1699.152</v>
      </c>
      <c r="H1495" s="59">
        <f t="shared" si="52"/>
        <v>0</v>
      </c>
      <c r="I1495" s="60"/>
    </row>
    <row r="1496" spans="1:9" x14ac:dyDescent="0.2">
      <c r="A1496" s="73">
        <v>159</v>
      </c>
      <c r="B1496" s="61">
        <f>Obv!C40</f>
        <v>29</v>
      </c>
      <c r="C1496" s="61">
        <f>Obv!D40</f>
        <v>86566</v>
      </c>
      <c r="D1496" s="61">
        <v>0</v>
      </c>
      <c r="E1496" s="61">
        <v>0</v>
      </c>
      <c r="F1496" s="61">
        <v>0</v>
      </c>
      <c r="G1496" s="59">
        <f t="shared" si="51"/>
        <v>2510.4140000000002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1028235</v>
      </c>
      <c r="D1503" s="61">
        <v>0</v>
      </c>
      <c r="E1503" s="61">
        <v>0</v>
      </c>
      <c r="F1503" s="61">
        <v>0</v>
      </c>
      <c r="G1503" s="59">
        <f t="shared" si="53"/>
        <v>37016.46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1028235</v>
      </c>
      <c r="D1557" s="61">
        <v>0</v>
      </c>
      <c r="E1557" s="61">
        <v>0</v>
      </c>
      <c r="F1557" s="61">
        <v>0</v>
      </c>
      <c r="G1557" s="59">
        <f t="shared" si="55"/>
        <v>92541.15</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1028235</v>
      </c>
      <c r="D1559" s="61">
        <v>0</v>
      </c>
      <c r="E1559" s="61">
        <v>0</v>
      </c>
      <c r="F1559" s="61">
        <v>0</v>
      </c>
      <c r="G1559" s="59">
        <f t="shared" si="55"/>
        <v>94597.62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17683</v>
      </c>
      <c r="C6" s="12"/>
      <c r="D6" s="401" t="s">
        <v>3128</v>
      </c>
      <c r="E6" s="402"/>
      <c r="F6" s="15" t="s">
        <v>237</v>
      </c>
      <c r="G6" s="12"/>
      <c r="H6" s="12"/>
      <c r="I6" s="12"/>
      <c r="J6" s="409">
        <f>SUM(Skriveni!G2:G1561)</f>
        <v>218743252.12899983</v>
      </c>
      <c r="K6" s="409"/>
    </row>
    <row r="7" spans="1:11" ht="3" customHeight="1" x14ac:dyDescent="0.2">
      <c r="A7" s="12"/>
      <c r="B7" s="12"/>
      <c r="C7" s="12"/>
      <c r="D7" s="12"/>
      <c r="E7" s="12"/>
      <c r="F7" s="12"/>
      <c r="G7" s="12"/>
      <c r="H7" s="12"/>
      <c r="I7" s="12"/>
      <c r="J7" s="12"/>
      <c r="K7" s="12"/>
    </row>
    <row r="8" spans="1:11" ht="15" customHeight="1" x14ac:dyDescent="0.2">
      <c r="A8" s="22" t="s">
        <v>3125</v>
      </c>
      <c r="B8" s="27">
        <v>3374246</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31000</v>
      </c>
      <c r="C12" s="398" t="s">
        <v>2399</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90357123431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312</v>
      </c>
      <c r="C22" s="351" t="str">
        <f>IF(B22&gt;0, "Županija: " &amp; LOOKUP(H2,A83:A103,B83:B103) &amp; ", grad/općina: " &amp; LOOKUP(B22,A107:A663,B107:B663),"Šifra grada/općine nije upisana")</f>
        <v>Županija: OSIJEČKO-BARANJSKA, grad/općina: OSIJEK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11086618</v>
      </c>
      <c r="K39" s="114">
        <f>PRRAS!E12</f>
        <v>12293367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11032812</v>
      </c>
      <c r="K40" s="117">
        <f>PRRAS!E159</f>
        <v>12179183</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41299</v>
      </c>
      <c r="K42" s="120">
        <f>PRRAS!E649</f>
        <v>18163</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5267647</v>
      </c>
      <c r="K43" s="114">
        <f>Bil!E13</f>
        <v>5126591</v>
      </c>
    </row>
    <row r="44" spans="1:11" ht="12.95" customHeight="1" x14ac:dyDescent="0.2">
      <c r="A44" s="363"/>
      <c r="B44" s="366" t="str">
        <f>Bil!B74</f>
        <v>Financijska imovina (AOP 064+073+081+112+128+140+157+158)</v>
      </c>
      <c r="C44" s="367"/>
      <c r="D44" s="367"/>
      <c r="E44" s="367"/>
      <c r="F44" s="367"/>
      <c r="G44" s="367"/>
      <c r="H44" s="367"/>
      <c r="I44" s="115">
        <f>Bil!C74</f>
        <v>63</v>
      </c>
      <c r="J44" s="116">
        <f>Bil!D74</f>
        <v>903596</v>
      </c>
      <c r="K44" s="117">
        <f>Bil!E74</f>
        <v>1013071</v>
      </c>
    </row>
    <row r="45" spans="1:11" ht="12.95" customHeight="1" x14ac:dyDescent="0.2">
      <c r="A45" s="363"/>
      <c r="B45" s="366" t="str">
        <f>Bil!B174</f>
        <v xml:space="preserve">Obveze (AOP 164+175+176+192+220) </v>
      </c>
      <c r="C45" s="367"/>
      <c r="D45" s="367"/>
      <c r="E45" s="367"/>
      <c r="F45" s="367"/>
      <c r="G45" s="367"/>
      <c r="H45" s="367"/>
      <c r="I45" s="115">
        <f>Bil!C174</f>
        <v>163</v>
      </c>
      <c r="J45" s="116">
        <f>Bil!D174</f>
        <v>939060</v>
      </c>
      <c r="K45" s="117">
        <f>Bil!E174</f>
        <v>1028236</v>
      </c>
    </row>
    <row r="46" spans="1:11" ht="12.95" customHeight="1" x14ac:dyDescent="0.2">
      <c r="A46" s="364"/>
      <c r="B46" s="369" t="str">
        <f>Bil!B234</f>
        <v>Vlastiti izvori (224 + 232 - 236 + 240 do 242)</v>
      </c>
      <c r="C46" s="370"/>
      <c r="D46" s="370"/>
      <c r="E46" s="370"/>
      <c r="F46" s="370"/>
      <c r="G46" s="370"/>
      <c r="H46" s="370"/>
      <c r="I46" s="118">
        <f>Bil!C234</f>
        <v>223</v>
      </c>
      <c r="J46" s="119">
        <f>Bil!D234</f>
        <v>5232182</v>
      </c>
      <c r="K46" s="120">
        <f>Bil!E234</f>
        <v>5111427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11091223</v>
      </c>
      <c r="K50" s="117">
        <f>RasF!E121</f>
        <v>12265748</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11091223</v>
      </c>
      <c r="K51" s="120">
        <f>RasF!E148</f>
        <v>12265748</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939060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1028235</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1028235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5" activePane="bottomLeft" state="frozen"/>
      <selection pane="bottomLeft" activeCell="D416" sqref="D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17683</v>
      </c>
      <c r="C4" s="429"/>
      <c r="D4" s="429"/>
      <c r="E4" s="430">
        <f>SUM(Skriveni!G2:G976)</f>
        <v>179203908.53099993</v>
      </c>
      <c r="F4" s="431"/>
    </row>
    <row r="5" spans="1:7" s="23" customFormat="1" ht="15" customHeight="1" x14ac:dyDescent="0.2">
      <c r="B5" s="428" t="str">
        <f>"Naziv: "&amp;IF(RefStr!B10&lt;&gt;"",RefStr!B10,"_______________________________________")</f>
        <v>Naziv: EKONOMSKA I UPRAVNA ŠKOLA OSIJEK</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8532 Tehničko i strukovno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11086618</v>
      </c>
      <c r="E12" s="147">
        <f>E13+E50+E56+E85+E116+E134+E141+E147</f>
        <v>12293367</v>
      </c>
      <c r="F12" s="148">
        <f>IF(D12&lt;&gt;0,IF(E12/D12&gt;=100,"&gt;&gt;100",E12/D12*100),"-")</f>
        <v>110.88473509234286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9987182</v>
      </c>
      <c r="E56" s="147">
        <f>E57+E60+E65+E68+E71+E74+E77+E80</f>
        <v>11108417</v>
      </c>
      <c r="F56" s="150">
        <f t="shared" si="0"/>
        <v>111.22674043589072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31978</v>
      </c>
      <c r="F60" s="150" t="str">
        <f t="shared" si="0"/>
        <v>-</v>
      </c>
    </row>
    <row r="61" spans="1:6" s="8" customFormat="1" x14ac:dyDescent="0.2">
      <c r="A61" s="145">
        <v>6321</v>
      </c>
      <c r="B61" s="146" t="s">
        <v>3122</v>
      </c>
      <c r="C61" s="345">
        <v>50</v>
      </c>
      <c r="D61" s="149"/>
      <c r="E61" s="149">
        <v>31978</v>
      </c>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20003</v>
      </c>
      <c r="F68" s="150" t="str">
        <f t="shared" si="0"/>
        <v>-</v>
      </c>
    </row>
    <row r="69" spans="1:6" s="8" customFormat="1" x14ac:dyDescent="0.2">
      <c r="A69" s="145">
        <v>6341</v>
      </c>
      <c r="B69" s="146" t="s">
        <v>3699</v>
      </c>
      <c r="C69" s="345">
        <v>58</v>
      </c>
      <c r="D69" s="149"/>
      <c r="E69" s="149">
        <v>20003</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9969937</v>
      </c>
      <c r="E74" s="147">
        <f>SUM(E75:E76)</f>
        <v>10294560</v>
      </c>
      <c r="F74" s="150">
        <f t="shared" si="0"/>
        <v>103.25601856862285</v>
      </c>
    </row>
    <row r="75" spans="1:6" s="8" customFormat="1" x14ac:dyDescent="0.2">
      <c r="A75" s="145" t="s">
        <v>1142</v>
      </c>
      <c r="B75" s="146" t="s">
        <v>3980</v>
      </c>
      <c r="C75" s="345">
        <v>64</v>
      </c>
      <c r="D75" s="149">
        <v>9969937</v>
      </c>
      <c r="E75" s="149">
        <v>10270060</v>
      </c>
      <c r="F75" s="148">
        <f t="shared" si="0"/>
        <v>103.0102798041753</v>
      </c>
    </row>
    <row r="76" spans="1:6" s="8" customFormat="1" x14ac:dyDescent="0.2">
      <c r="A76" s="145" t="s">
        <v>3981</v>
      </c>
      <c r="B76" s="146" t="s">
        <v>3982</v>
      </c>
      <c r="C76" s="345">
        <v>65</v>
      </c>
      <c r="D76" s="149"/>
      <c r="E76" s="149">
        <v>24500</v>
      </c>
      <c r="F76" s="148" t="str">
        <f t="shared" si="0"/>
        <v>-</v>
      </c>
    </row>
    <row r="77" spans="1:6" s="8" customFormat="1" x14ac:dyDescent="0.2">
      <c r="A77" s="145" t="s">
        <v>3983</v>
      </c>
      <c r="B77" s="146" t="s">
        <v>919</v>
      </c>
      <c r="C77" s="345">
        <v>66</v>
      </c>
      <c r="D77" s="147">
        <f>SUM(D78:D79)</f>
        <v>17245</v>
      </c>
      <c r="E77" s="147">
        <f>SUM(E78:E79)</f>
        <v>741876</v>
      </c>
      <c r="F77" s="150">
        <f t="shared" si="0"/>
        <v>4301.9773847492024</v>
      </c>
    </row>
    <row r="78" spans="1:6" s="8" customFormat="1" x14ac:dyDescent="0.2">
      <c r="A78" s="145" t="s">
        <v>3984</v>
      </c>
      <c r="B78" s="146" t="s">
        <v>920</v>
      </c>
      <c r="C78" s="345">
        <v>67</v>
      </c>
      <c r="D78" s="149">
        <v>17245</v>
      </c>
      <c r="E78" s="149">
        <v>741876</v>
      </c>
      <c r="F78" s="148">
        <f t="shared" ref="F78:F141" si="1">IF(D78&lt;&gt;0,IF(E78/D78&gt;=100,"&gt;&gt;100",E78/D78*100),"-")</f>
        <v>4301.9773847492024</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20000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20000</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10</v>
      </c>
      <c r="E85" s="147">
        <f>E86+E94+E101+E109</f>
        <v>499</v>
      </c>
      <c r="F85" s="150">
        <f t="shared" si="1"/>
        <v>4990</v>
      </c>
    </row>
    <row r="86" spans="1:6" s="8" customFormat="1" x14ac:dyDescent="0.2">
      <c r="A86" s="145">
        <v>641</v>
      </c>
      <c r="B86" s="146" t="s">
        <v>929</v>
      </c>
      <c r="C86" s="345">
        <v>75</v>
      </c>
      <c r="D86" s="147">
        <f>SUM(D87:D93)</f>
        <v>10</v>
      </c>
      <c r="E86" s="147">
        <f>SUM(E87:E93)</f>
        <v>499</v>
      </c>
      <c r="F86" s="150">
        <f t="shared" si="1"/>
        <v>4990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10</v>
      </c>
      <c r="E88" s="149">
        <v>64</v>
      </c>
      <c r="F88" s="148">
        <f t="shared" si="1"/>
        <v>640</v>
      </c>
    </row>
    <row r="89" spans="1:6" s="8" customFormat="1" x14ac:dyDescent="0.2">
      <c r="A89" s="145">
        <v>6414</v>
      </c>
      <c r="B89" s="146" t="s">
        <v>3157</v>
      </c>
      <c r="C89" s="345">
        <v>78</v>
      </c>
      <c r="D89" s="149"/>
      <c r="E89" s="149">
        <v>435</v>
      </c>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17259</v>
      </c>
      <c r="E116" s="147">
        <f>E117+E122+E130</f>
        <v>19151</v>
      </c>
      <c r="F116" s="150">
        <f t="shared" si="1"/>
        <v>110.96239643084766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17259</v>
      </c>
      <c r="E122" s="147">
        <f>SUM(E123:E129)</f>
        <v>19151</v>
      </c>
      <c r="F122" s="150">
        <f t="shared" si="1"/>
        <v>110.96239643084766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17259</v>
      </c>
      <c r="E127" s="149">
        <v>19151</v>
      </c>
      <c r="F127" s="148">
        <f t="shared" si="1"/>
        <v>110.96239643084766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60812</v>
      </c>
      <c r="E134" s="147">
        <f>E135+E138</f>
        <v>55165</v>
      </c>
      <c r="F134" s="150">
        <f t="shared" si="1"/>
        <v>90.714003815036506</v>
      </c>
    </row>
    <row r="135" spans="1:6" s="8" customFormat="1" x14ac:dyDescent="0.2">
      <c r="A135" s="145">
        <v>661</v>
      </c>
      <c r="B135" s="146" t="s">
        <v>425</v>
      </c>
      <c r="C135" s="345">
        <v>124</v>
      </c>
      <c r="D135" s="147">
        <f>SUM(D136:D137)</f>
        <v>3662</v>
      </c>
      <c r="E135" s="147">
        <f>SUM(E136:E137)</f>
        <v>11191</v>
      </c>
      <c r="F135" s="150">
        <f t="shared" si="1"/>
        <v>305.598033861278</v>
      </c>
    </row>
    <row r="136" spans="1:6" s="8" customFormat="1" x14ac:dyDescent="0.2">
      <c r="A136" s="145">
        <v>6614</v>
      </c>
      <c r="B136" s="146" t="s">
        <v>3893</v>
      </c>
      <c r="C136" s="345">
        <v>125</v>
      </c>
      <c r="D136" s="149">
        <v>72</v>
      </c>
      <c r="E136" s="149">
        <v>102</v>
      </c>
      <c r="F136" s="148">
        <f t="shared" si="1"/>
        <v>141.66666666666669</v>
      </c>
    </row>
    <row r="137" spans="1:6" s="8" customFormat="1" x14ac:dyDescent="0.2">
      <c r="A137" s="145">
        <v>6615</v>
      </c>
      <c r="B137" s="146" t="s">
        <v>3894</v>
      </c>
      <c r="C137" s="345">
        <v>126</v>
      </c>
      <c r="D137" s="149">
        <v>3590</v>
      </c>
      <c r="E137" s="149">
        <v>11089</v>
      </c>
      <c r="F137" s="148">
        <f t="shared" si="1"/>
        <v>308.88579387186627</v>
      </c>
    </row>
    <row r="138" spans="1:6" s="8" customFormat="1" x14ac:dyDescent="0.2">
      <c r="A138" s="145">
        <v>663</v>
      </c>
      <c r="B138" s="151" t="s">
        <v>426</v>
      </c>
      <c r="C138" s="345">
        <v>127</v>
      </c>
      <c r="D138" s="147">
        <f>SUM(D139:D140)</f>
        <v>57150</v>
      </c>
      <c r="E138" s="147">
        <f>SUM(E139:E140)</f>
        <v>43974</v>
      </c>
      <c r="F138" s="150">
        <f t="shared" si="1"/>
        <v>76.944881889763778</v>
      </c>
    </row>
    <row r="139" spans="1:6" s="8" customFormat="1" x14ac:dyDescent="0.2">
      <c r="A139" s="145">
        <v>6631</v>
      </c>
      <c r="B139" s="146" t="s">
        <v>1502</v>
      </c>
      <c r="C139" s="345">
        <v>128</v>
      </c>
      <c r="D139" s="149">
        <v>54750</v>
      </c>
      <c r="E139" s="149">
        <v>43974</v>
      </c>
      <c r="F139" s="148">
        <f t="shared" si="1"/>
        <v>80.317808219178076</v>
      </c>
    </row>
    <row r="140" spans="1:6" s="8" customFormat="1" x14ac:dyDescent="0.2">
      <c r="A140" s="145">
        <v>6632</v>
      </c>
      <c r="B140" s="151" t="s">
        <v>1503</v>
      </c>
      <c r="C140" s="345">
        <v>129</v>
      </c>
      <c r="D140" s="149">
        <v>2400</v>
      </c>
      <c r="E140" s="149"/>
      <c r="F140" s="148">
        <f t="shared" si="1"/>
        <v>0</v>
      </c>
    </row>
    <row r="141" spans="1:6" s="8" customFormat="1" x14ac:dyDescent="0.2">
      <c r="A141" s="145">
        <v>67</v>
      </c>
      <c r="B141" s="151" t="s">
        <v>427</v>
      </c>
      <c r="C141" s="345">
        <v>130</v>
      </c>
      <c r="D141" s="147">
        <f>D142+D146</f>
        <v>1021355</v>
      </c>
      <c r="E141" s="147">
        <f>E142+E146</f>
        <v>1110135</v>
      </c>
      <c r="F141" s="150">
        <f t="shared" si="1"/>
        <v>108.69237434584448</v>
      </c>
    </row>
    <row r="142" spans="1:6" s="8" customFormat="1" ht="24" x14ac:dyDescent="0.2">
      <c r="A142" s="145">
        <v>671</v>
      </c>
      <c r="B142" s="154" t="s">
        <v>1672</v>
      </c>
      <c r="C142" s="345">
        <v>131</v>
      </c>
      <c r="D142" s="147">
        <f>SUM(D143:D145)</f>
        <v>1021355</v>
      </c>
      <c r="E142" s="147">
        <f>SUM(E143:E145)</f>
        <v>1110135</v>
      </c>
      <c r="F142" s="150">
        <f t="shared" ref="F142:F205" si="2">IF(D142&lt;&gt;0,IF(E142/D142&gt;=100,"&gt;&gt;100",E142/D142*100),"-")</f>
        <v>108.69237434584448</v>
      </c>
    </row>
    <row r="143" spans="1:6" s="8" customFormat="1" x14ac:dyDescent="0.2">
      <c r="A143" s="145">
        <v>6711</v>
      </c>
      <c r="B143" s="146" t="s">
        <v>3582</v>
      </c>
      <c r="C143" s="345">
        <v>132</v>
      </c>
      <c r="D143" s="149">
        <v>968044</v>
      </c>
      <c r="E143" s="149">
        <v>1088844</v>
      </c>
      <c r="F143" s="148">
        <f t="shared" si="2"/>
        <v>112.4787716260831</v>
      </c>
    </row>
    <row r="144" spans="1:6" s="8" customFormat="1" x14ac:dyDescent="0.2">
      <c r="A144" s="145">
        <v>6712</v>
      </c>
      <c r="B144" s="151" t="s">
        <v>2276</v>
      </c>
      <c r="C144" s="345">
        <v>133</v>
      </c>
      <c r="D144" s="149">
        <v>53311</v>
      </c>
      <c r="E144" s="149">
        <v>21291</v>
      </c>
      <c r="F144" s="148">
        <f t="shared" si="2"/>
        <v>39.93734876479526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11032812</v>
      </c>
      <c r="E159" s="147">
        <f>E160+E171+E204+E223+E232+E257+E268</f>
        <v>12179183</v>
      </c>
      <c r="F159" s="150">
        <f t="shared" si="2"/>
        <v>110.39056044823387</v>
      </c>
    </row>
    <row r="160" spans="1:6" s="8" customFormat="1" x14ac:dyDescent="0.2">
      <c r="A160" s="145">
        <v>31</v>
      </c>
      <c r="B160" s="146" t="s">
        <v>431</v>
      </c>
      <c r="C160" s="345">
        <v>149</v>
      </c>
      <c r="D160" s="147">
        <f>D161+D166+D167</f>
        <v>10013063</v>
      </c>
      <c r="E160" s="147">
        <f>E161+E166+E167</f>
        <v>10286111</v>
      </c>
      <c r="F160" s="150">
        <f t="shared" si="2"/>
        <v>102.72691782724227</v>
      </c>
    </row>
    <row r="161" spans="1:6" s="8" customFormat="1" x14ac:dyDescent="0.2">
      <c r="A161" s="145">
        <v>311</v>
      </c>
      <c r="B161" s="146" t="s">
        <v>432</v>
      </c>
      <c r="C161" s="345">
        <v>150</v>
      </c>
      <c r="D161" s="147">
        <f>SUM(D162:D165)</f>
        <v>8262902</v>
      </c>
      <c r="E161" s="147">
        <f>SUM(E162:E165)</f>
        <v>8454942</v>
      </c>
      <c r="F161" s="150">
        <f t="shared" si="2"/>
        <v>102.32412292920816</v>
      </c>
    </row>
    <row r="162" spans="1:6" s="8" customFormat="1" x14ac:dyDescent="0.2">
      <c r="A162" s="145">
        <v>3111</v>
      </c>
      <c r="B162" s="146" t="s">
        <v>385</v>
      </c>
      <c r="C162" s="345">
        <v>151</v>
      </c>
      <c r="D162" s="149">
        <v>8262902</v>
      </c>
      <c r="E162" s="149">
        <v>8454942</v>
      </c>
      <c r="F162" s="148">
        <f t="shared" si="2"/>
        <v>102.32412292920816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328716</v>
      </c>
      <c r="E166" s="149">
        <v>383205</v>
      </c>
      <c r="F166" s="148">
        <f t="shared" si="2"/>
        <v>116.57631511700069</v>
      </c>
    </row>
    <row r="167" spans="1:6" s="8" customFormat="1" x14ac:dyDescent="0.2">
      <c r="A167" s="145">
        <v>313</v>
      </c>
      <c r="B167" s="146" t="s">
        <v>2853</v>
      </c>
      <c r="C167" s="345">
        <v>156</v>
      </c>
      <c r="D167" s="147">
        <f>SUM(D168:D170)</f>
        <v>1421445</v>
      </c>
      <c r="E167" s="147">
        <f>SUM(E168:E170)</f>
        <v>1447964</v>
      </c>
      <c r="F167" s="150">
        <f t="shared" si="2"/>
        <v>101.86563672882171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1280953</v>
      </c>
      <c r="E169" s="149">
        <v>1304851</v>
      </c>
      <c r="F169" s="148">
        <f t="shared" si="2"/>
        <v>101.86564222106509</v>
      </c>
    </row>
    <row r="170" spans="1:6" s="8" customFormat="1" x14ac:dyDescent="0.2">
      <c r="A170" s="145">
        <v>3133</v>
      </c>
      <c r="B170" s="146" t="s">
        <v>264</v>
      </c>
      <c r="C170" s="345">
        <v>159</v>
      </c>
      <c r="D170" s="149">
        <v>140492</v>
      </c>
      <c r="E170" s="149">
        <v>143113</v>
      </c>
      <c r="F170" s="148">
        <f t="shared" si="2"/>
        <v>101.86558665262081</v>
      </c>
    </row>
    <row r="171" spans="1:6" s="8" customFormat="1" x14ac:dyDescent="0.2">
      <c r="A171" s="145">
        <v>32</v>
      </c>
      <c r="B171" s="146" t="s">
        <v>433</v>
      </c>
      <c r="C171" s="345">
        <v>160</v>
      </c>
      <c r="D171" s="147">
        <f>D172+D177+D185+D195+D196</f>
        <v>1015550</v>
      </c>
      <c r="E171" s="147">
        <f>E172+E177+E185+E195+E196</f>
        <v>1804718</v>
      </c>
      <c r="F171" s="150">
        <f t="shared" si="2"/>
        <v>177.70843385357688</v>
      </c>
    </row>
    <row r="172" spans="1:6" s="8" customFormat="1" x14ac:dyDescent="0.2">
      <c r="A172" s="145">
        <v>321</v>
      </c>
      <c r="B172" s="146" t="s">
        <v>3359</v>
      </c>
      <c r="C172" s="345">
        <v>161</v>
      </c>
      <c r="D172" s="147">
        <f>SUM(D173:D176)</f>
        <v>279209</v>
      </c>
      <c r="E172" s="147">
        <f>SUM(E173:E176)</f>
        <v>446657</v>
      </c>
      <c r="F172" s="150">
        <f t="shared" si="2"/>
        <v>159.97227883055345</v>
      </c>
    </row>
    <row r="173" spans="1:6" s="8" customFormat="1" x14ac:dyDescent="0.2">
      <c r="A173" s="145">
        <v>3211</v>
      </c>
      <c r="B173" s="146" t="s">
        <v>3243</v>
      </c>
      <c r="C173" s="345">
        <v>162</v>
      </c>
      <c r="D173" s="149">
        <v>86916</v>
      </c>
      <c r="E173" s="149">
        <v>186324</v>
      </c>
      <c r="F173" s="148">
        <f t="shared" si="2"/>
        <v>214.37249758387406</v>
      </c>
    </row>
    <row r="174" spans="1:6" s="8" customFormat="1" x14ac:dyDescent="0.2">
      <c r="A174" s="145">
        <v>3212</v>
      </c>
      <c r="B174" s="146" t="s">
        <v>108</v>
      </c>
      <c r="C174" s="345">
        <v>163</v>
      </c>
      <c r="D174" s="149">
        <v>187127</v>
      </c>
      <c r="E174" s="149">
        <v>200708</v>
      </c>
      <c r="F174" s="148">
        <f t="shared" si="2"/>
        <v>107.25763786091798</v>
      </c>
    </row>
    <row r="175" spans="1:6" s="8" customFormat="1" x14ac:dyDescent="0.2">
      <c r="A175" s="145">
        <v>3213</v>
      </c>
      <c r="B175" s="146" t="s">
        <v>2999</v>
      </c>
      <c r="C175" s="345">
        <v>164</v>
      </c>
      <c r="D175" s="149">
        <v>5166</v>
      </c>
      <c r="E175" s="149">
        <v>58805</v>
      </c>
      <c r="F175" s="148">
        <f t="shared" si="2"/>
        <v>1138.3081687959736</v>
      </c>
    </row>
    <row r="176" spans="1:6" s="8" customFormat="1" x14ac:dyDescent="0.2">
      <c r="A176" s="145">
        <v>3214</v>
      </c>
      <c r="B176" s="146" t="s">
        <v>2998</v>
      </c>
      <c r="C176" s="345">
        <v>165</v>
      </c>
      <c r="D176" s="149"/>
      <c r="E176" s="149">
        <v>820</v>
      </c>
      <c r="F176" s="148" t="str">
        <f t="shared" si="2"/>
        <v>-</v>
      </c>
    </row>
    <row r="177" spans="1:6" s="8" customFormat="1" x14ac:dyDescent="0.2">
      <c r="A177" s="145">
        <v>322</v>
      </c>
      <c r="B177" s="146" t="s">
        <v>3360</v>
      </c>
      <c r="C177" s="345">
        <v>166</v>
      </c>
      <c r="D177" s="147">
        <f>SUM(D178:D184)</f>
        <v>362747</v>
      </c>
      <c r="E177" s="147">
        <f>SUM(E178:E184)</f>
        <v>427438</v>
      </c>
      <c r="F177" s="150">
        <f t="shared" si="2"/>
        <v>117.83364162901415</v>
      </c>
    </row>
    <row r="178" spans="1:6" s="8" customFormat="1" x14ac:dyDescent="0.2">
      <c r="A178" s="145">
        <v>3221</v>
      </c>
      <c r="B178" s="146" t="s">
        <v>3000</v>
      </c>
      <c r="C178" s="345">
        <v>167</v>
      </c>
      <c r="D178" s="149">
        <v>79948</v>
      </c>
      <c r="E178" s="149">
        <v>136579</v>
      </c>
      <c r="F178" s="148">
        <f t="shared" si="2"/>
        <v>170.83479261519986</v>
      </c>
    </row>
    <row r="179" spans="1:6" s="8" customFormat="1" x14ac:dyDescent="0.2">
      <c r="A179" s="145">
        <v>3222</v>
      </c>
      <c r="B179" s="146" t="s">
        <v>3001</v>
      </c>
      <c r="C179" s="345">
        <v>168</v>
      </c>
      <c r="D179" s="149">
        <v>11620</v>
      </c>
      <c r="E179" s="149">
        <v>25709</v>
      </c>
      <c r="F179" s="148">
        <f t="shared" si="2"/>
        <v>221.24784853700515</v>
      </c>
    </row>
    <row r="180" spans="1:6" s="8" customFormat="1" x14ac:dyDescent="0.2">
      <c r="A180" s="145">
        <v>3223</v>
      </c>
      <c r="B180" s="146" t="s">
        <v>3002</v>
      </c>
      <c r="C180" s="345">
        <v>169</v>
      </c>
      <c r="D180" s="149">
        <v>252087</v>
      </c>
      <c r="E180" s="149">
        <v>247912</v>
      </c>
      <c r="F180" s="148">
        <f t="shared" si="2"/>
        <v>98.343825742699948</v>
      </c>
    </row>
    <row r="181" spans="1:6" s="8" customFormat="1" x14ac:dyDescent="0.2">
      <c r="A181" s="145">
        <v>3224</v>
      </c>
      <c r="B181" s="146" t="s">
        <v>2236</v>
      </c>
      <c r="C181" s="345">
        <v>170</v>
      </c>
      <c r="D181" s="149">
        <v>13379</v>
      </c>
      <c r="E181" s="149">
        <v>13748</v>
      </c>
      <c r="F181" s="148">
        <f t="shared" si="2"/>
        <v>102.75805366619328</v>
      </c>
    </row>
    <row r="182" spans="1:6" s="8" customFormat="1" x14ac:dyDescent="0.2">
      <c r="A182" s="145">
        <v>3225</v>
      </c>
      <c r="B182" s="146" t="s">
        <v>504</v>
      </c>
      <c r="C182" s="345">
        <v>171</v>
      </c>
      <c r="D182" s="149">
        <v>5713</v>
      </c>
      <c r="E182" s="149">
        <v>1540</v>
      </c>
      <c r="F182" s="148">
        <f t="shared" si="2"/>
        <v>26.956065114650794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1950</v>
      </c>
      <c r="F184" s="148" t="str">
        <f t="shared" si="2"/>
        <v>-</v>
      </c>
    </row>
    <row r="185" spans="1:6" s="8" customFormat="1" x14ac:dyDescent="0.2">
      <c r="A185" s="145">
        <v>323</v>
      </c>
      <c r="B185" s="146" t="s">
        <v>2312</v>
      </c>
      <c r="C185" s="345">
        <v>174</v>
      </c>
      <c r="D185" s="147">
        <f>SUM(D186:D194)</f>
        <v>293862</v>
      </c>
      <c r="E185" s="147">
        <f>SUM(E186:E194)</f>
        <v>851382</v>
      </c>
      <c r="F185" s="150">
        <f t="shared" si="2"/>
        <v>289.72170610694815</v>
      </c>
    </row>
    <row r="186" spans="1:6" s="8" customFormat="1" x14ac:dyDescent="0.2">
      <c r="A186" s="145">
        <v>3231</v>
      </c>
      <c r="B186" s="146" t="s">
        <v>855</v>
      </c>
      <c r="C186" s="345">
        <v>175</v>
      </c>
      <c r="D186" s="149">
        <v>34986</v>
      </c>
      <c r="E186" s="149">
        <v>31542</v>
      </c>
      <c r="F186" s="148">
        <f t="shared" si="2"/>
        <v>90.156062424969988</v>
      </c>
    </row>
    <row r="187" spans="1:6" s="8" customFormat="1" x14ac:dyDescent="0.2">
      <c r="A187" s="145">
        <v>3232</v>
      </c>
      <c r="B187" s="146" t="s">
        <v>3870</v>
      </c>
      <c r="C187" s="345">
        <v>176</v>
      </c>
      <c r="D187" s="149">
        <v>42274</v>
      </c>
      <c r="E187" s="149">
        <v>122552</v>
      </c>
      <c r="F187" s="148">
        <f t="shared" si="2"/>
        <v>289.89922884042204</v>
      </c>
    </row>
    <row r="188" spans="1:6" s="8" customFormat="1" x14ac:dyDescent="0.2">
      <c r="A188" s="145">
        <v>3233</v>
      </c>
      <c r="B188" s="146" t="s">
        <v>3871</v>
      </c>
      <c r="C188" s="345">
        <v>177</v>
      </c>
      <c r="D188" s="149"/>
      <c r="E188" s="149">
        <v>9800</v>
      </c>
      <c r="F188" s="148" t="str">
        <f t="shared" si="2"/>
        <v>-</v>
      </c>
    </row>
    <row r="189" spans="1:6" s="8" customFormat="1" x14ac:dyDescent="0.2">
      <c r="A189" s="145">
        <v>3234</v>
      </c>
      <c r="B189" s="146" t="s">
        <v>3872</v>
      </c>
      <c r="C189" s="345">
        <v>178</v>
      </c>
      <c r="D189" s="149">
        <v>49636</v>
      </c>
      <c r="E189" s="149">
        <v>48366</v>
      </c>
      <c r="F189" s="148">
        <f t="shared" si="2"/>
        <v>97.441373196873244</v>
      </c>
    </row>
    <row r="190" spans="1:6" s="8" customFormat="1" x14ac:dyDescent="0.2">
      <c r="A190" s="145">
        <v>3235</v>
      </c>
      <c r="B190" s="146" t="s">
        <v>3873</v>
      </c>
      <c r="C190" s="345">
        <v>179</v>
      </c>
      <c r="D190" s="149">
        <v>116250</v>
      </c>
      <c r="E190" s="149">
        <v>117187</v>
      </c>
      <c r="F190" s="148">
        <f t="shared" si="2"/>
        <v>100.80602150537634</v>
      </c>
    </row>
    <row r="191" spans="1:6" s="8" customFormat="1" x14ac:dyDescent="0.2">
      <c r="A191" s="145">
        <v>3236</v>
      </c>
      <c r="B191" s="146" t="s">
        <v>3874</v>
      </c>
      <c r="C191" s="345">
        <v>180</v>
      </c>
      <c r="D191" s="149">
        <v>23128</v>
      </c>
      <c r="E191" s="149">
        <v>15121</v>
      </c>
      <c r="F191" s="148">
        <f t="shared" si="2"/>
        <v>65.379626426841924</v>
      </c>
    </row>
    <row r="192" spans="1:6" s="8" customFormat="1" x14ac:dyDescent="0.2">
      <c r="A192" s="145">
        <v>3237</v>
      </c>
      <c r="B192" s="146" t="s">
        <v>3875</v>
      </c>
      <c r="C192" s="345">
        <v>181</v>
      </c>
      <c r="D192" s="149">
        <v>2734</v>
      </c>
      <c r="E192" s="149">
        <v>488703</v>
      </c>
      <c r="F192" s="148" t="str">
        <f t="shared" si="2"/>
        <v>&gt;&gt;100</v>
      </c>
    </row>
    <row r="193" spans="1:6" s="8" customFormat="1" x14ac:dyDescent="0.2">
      <c r="A193" s="145">
        <v>3238</v>
      </c>
      <c r="B193" s="146" t="s">
        <v>702</v>
      </c>
      <c r="C193" s="345">
        <v>182</v>
      </c>
      <c r="D193" s="149">
        <v>24854</v>
      </c>
      <c r="E193" s="149">
        <v>18111</v>
      </c>
      <c r="F193" s="148">
        <f t="shared" si="2"/>
        <v>72.869558220004819</v>
      </c>
    </row>
    <row r="194" spans="1:6" s="8" customFormat="1" x14ac:dyDescent="0.2">
      <c r="A194" s="145">
        <v>3239</v>
      </c>
      <c r="B194" s="146" t="s">
        <v>703</v>
      </c>
      <c r="C194" s="345">
        <v>183</v>
      </c>
      <c r="D194" s="149"/>
      <c r="E194" s="149"/>
      <c r="F194" s="148" t="str">
        <f t="shared" si="2"/>
        <v>-</v>
      </c>
    </row>
    <row r="195" spans="1:6" s="8" customFormat="1" x14ac:dyDescent="0.2">
      <c r="A195" s="145">
        <v>324</v>
      </c>
      <c r="B195" s="146" t="s">
        <v>3584</v>
      </c>
      <c r="C195" s="345">
        <v>184</v>
      </c>
      <c r="D195" s="149">
        <v>3666</v>
      </c>
      <c r="E195" s="149">
        <v>16706</v>
      </c>
      <c r="F195" s="148">
        <f t="shared" si="2"/>
        <v>455.70103655210039</v>
      </c>
    </row>
    <row r="196" spans="1:6" s="8" customFormat="1" x14ac:dyDescent="0.2">
      <c r="A196" s="145">
        <v>329</v>
      </c>
      <c r="B196" s="146" t="s">
        <v>434</v>
      </c>
      <c r="C196" s="345">
        <v>185</v>
      </c>
      <c r="D196" s="147">
        <f>SUM(D197:D203)</f>
        <v>76066</v>
      </c>
      <c r="E196" s="147">
        <f>SUM(E197:E203)</f>
        <v>62535</v>
      </c>
      <c r="F196" s="150">
        <f t="shared" si="2"/>
        <v>82.211500539005598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10808</v>
      </c>
      <c r="E199" s="149">
        <v>14800</v>
      </c>
      <c r="F199" s="148">
        <f t="shared" si="2"/>
        <v>136.93560325684678</v>
      </c>
    </row>
    <row r="200" spans="1:6" s="8" customFormat="1" x14ac:dyDescent="0.2">
      <c r="A200" s="145">
        <v>3294</v>
      </c>
      <c r="B200" s="146" t="s">
        <v>2313</v>
      </c>
      <c r="C200" s="345">
        <v>189</v>
      </c>
      <c r="D200" s="149">
        <v>1250</v>
      </c>
      <c r="E200" s="149">
        <v>1250</v>
      </c>
      <c r="F200" s="148">
        <f t="shared" si="2"/>
        <v>100</v>
      </c>
    </row>
    <row r="201" spans="1:6" s="8" customFormat="1" x14ac:dyDescent="0.2">
      <c r="A201" s="145">
        <v>3295</v>
      </c>
      <c r="B201" s="146" t="s">
        <v>3585</v>
      </c>
      <c r="C201" s="345">
        <v>190</v>
      </c>
      <c r="D201" s="149">
        <v>44954</v>
      </c>
      <c r="E201" s="149">
        <v>30946</v>
      </c>
      <c r="F201" s="148">
        <f t="shared" si="2"/>
        <v>68.839257908083823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19054</v>
      </c>
      <c r="E203" s="149">
        <v>15539</v>
      </c>
      <c r="F203" s="148">
        <f t="shared" si="2"/>
        <v>81.552429935971446</v>
      </c>
    </row>
    <row r="204" spans="1:6" s="8" customFormat="1" x14ac:dyDescent="0.2">
      <c r="A204" s="145">
        <v>34</v>
      </c>
      <c r="B204" s="151" t="s">
        <v>435</v>
      </c>
      <c r="C204" s="345">
        <v>193</v>
      </c>
      <c r="D204" s="147">
        <f>D205+D210+D218</f>
        <v>4199</v>
      </c>
      <c r="E204" s="147">
        <f>E205+E210+E218</f>
        <v>7813</v>
      </c>
      <c r="F204" s="150">
        <f t="shared" si="2"/>
        <v>186.06811145510835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4199</v>
      </c>
      <c r="E218" s="147">
        <f>SUM(E219:E222)</f>
        <v>7813</v>
      </c>
      <c r="F218" s="150">
        <f t="shared" si="3"/>
        <v>186.06811145510835</v>
      </c>
    </row>
    <row r="219" spans="1:6" s="8" customFormat="1" x14ac:dyDescent="0.2">
      <c r="A219" s="145">
        <v>3431</v>
      </c>
      <c r="B219" s="151" t="s">
        <v>3587</v>
      </c>
      <c r="C219" s="345">
        <v>208</v>
      </c>
      <c r="D219" s="149">
        <v>4199</v>
      </c>
      <c r="E219" s="149">
        <v>7664</v>
      </c>
      <c r="F219" s="148">
        <f t="shared" si="3"/>
        <v>182.5196475351274</v>
      </c>
    </row>
    <row r="220" spans="1:6" s="8" customFormat="1" x14ac:dyDescent="0.2">
      <c r="A220" s="145">
        <v>3432</v>
      </c>
      <c r="B220" s="146" t="s">
        <v>75</v>
      </c>
      <c r="C220" s="345">
        <v>209</v>
      </c>
      <c r="D220" s="149"/>
      <c r="E220" s="149">
        <v>149</v>
      </c>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80541</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80541</v>
      </c>
      <c r="F249" s="150" t="str">
        <f t="shared" si="3"/>
        <v>-</v>
      </c>
    </row>
    <row r="250" spans="1:6" s="8" customFormat="1" x14ac:dyDescent="0.2">
      <c r="A250" s="145" t="s">
        <v>2718</v>
      </c>
      <c r="B250" s="146" t="s">
        <v>2719</v>
      </c>
      <c r="C250" s="345">
        <v>239</v>
      </c>
      <c r="D250" s="149"/>
      <c r="E250" s="149">
        <v>80541</v>
      </c>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11032812</v>
      </c>
      <c r="E292" s="147">
        <f>E159-E290+E291</f>
        <v>12179183</v>
      </c>
      <c r="F292" s="150">
        <f t="shared" si="4"/>
        <v>110.39056044823387</v>
      </c>
    </row>
    <row r="293" spans="1:6" s="8" customFormat="1" x14ac:dyDescent="0.2">
      <c r="A293" s="145" t="s">
        <v>1215</v>
      </c>
      <c r="B293" s="146" t="s">
        <v>3441</v>
      </c>
      <c r="C293" s="345">
        <v>282</v>
      </c>
      <c r="D293" s="147">
        <f>IF(D12&gt;=D292,D12-D292,0)</f>
        <v>53806</v>
      </c>
      <c r="E293" s="147">
        <f>IF(E12&gt;=E292,E12-E292,0)</f>
        <v>114184</v>
      </c>
      <c r="F293" s="150">
        <f t="shared" si="4"/>
        <v>212.21425119875107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36694</v>
      </c>
      <c r="E296" s="149">
        <v>45782</v>
      </c>
      <c r="F296" s="148">
        <f t="shared" si="4"/>
        <v>124.76699187878127</v>
      </c>
    </row>
    <row r="297" spans="1:6" s="8" customFormat="1" x14ac:dyDescent="0.2">
      <c r="A297" s="145">
        <v>96</v>
      </c>
      <c r="B297" s="146" t="s">
        <v>4284</v>
      </c>
      <c r="C297" s="345">
        <v>286</v>
      </c>
      <c r="D297" s="149">
        <v>5834</v>
      </c>
      <c r="E297" s="149">
        <v>3000</v>
      </c>
      <c r="F297" s="148">
        <f t="shared" si="4"/>
        <v>51.422694549194382</v>
      </c>
    </row>
    <row r="298" spans="1:6" s="8" customFormat="1" x14ac:dyDescent="0.2">
      <c r="A298" s="145">
        <v>9661</v>
      </c>
      <c r="B298" s="146" t="s">
        <v>2651</v>
      </c>
      <c r="C298" s="345">
        <v>287</v>
      </c>
      <c r="D298" s="149"/>
      <c r="E298" s="149">
        <v>3000</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58411</v>
      </c>
      <c r="E353" s="147">
        <f>E354+E366+E399+E403+E405</f>
        <v>86565</v>
      </c>
      <c r="F353" s="150">
        <f t="shared" si="5"/>
        <v>148.19982537535739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58411</v>
      </c>
      <c r="E366" s="147">
        <f>E367+E372+E381+E386+E391+E394</f>
        <v>86565</v>
      </c>
      <c r="F366" s="150">
        <f t="shared" si="6"/>
        <v>148.19982537535739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56182</v>
      </c>
      <c r="E372" s="147">
        <f>SUM(E373:E380)</f>
        <v>70262</v>
      </c>
      <c r="F372" s="150">
        <f t="shared" si="6"/>
        <v>125.06140756826029</v>
      </c>
    </row>
    <row r="373" spans="1:6" s="8" customFormat="1" x14ac:dyDescent="0.2">
      <c r="A373" s="145">
        <v>4221</v>
      </c>
      <c r="B373" s="146" t="s">
        <v>3941</v>
      </c>
      <c r="C373" s="345">
        <v>361</v>
      </c>
      <c r="D373" s="149">
        <v>53482</v>
      </c>
      <c r="E373" s="149">
        <v>66545</v>
      </c>
      <c r="F373" s="148">
        <f t="shared" si="6"/>
        <v>124.42504020044127</v>
      </c>
    </row>
    <row r="374" spans="1:6" s="8" customFormat="1" x14ac:dyDescent="0.2">
      <c r="A374" s="145">
        <v>4222</v>
      </c>
      <c r="B374" s="146" t="s">
        <v>3965</v>
      </c>
      <c r="C374" s="345">
        <v>362</v>
      </c>
      <c r="D374" s="149"/>
      <c r="E374" s="149">
        <v>3717</v>
      </c>
      <c r="F374" s="148" t="str">
        <f t="shared" si="6"/>
        <v>-</v>
      </c>
    </row>
    <row r="375" spans="1:6" s="8" customFormat="1" x14ac:dyDescent="0.2">
      <c r="A375" s="145">
        <v>4223</v>
      </c>
      <c r="B375" s="146" t="s">
        <v>3943</v>
      </c>
      <c r="C375" s="345">
        <v>363</v>
      </c>
      <c r="D375" s="149">
        <v>2700</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2229</v>
      </c>
      <c r="E386" s="147">
        <f>SUM(E387:E390)</f>
        <v>16303</v>
      </c>
      <c r="F386" s="150">
        <f t="shared" si="6"/>
        <v>731.40421713772992</v>
      </c>
    </row>
    <row r="387" spans="1:6" s="8" customFormat="1" x14ac:dyDescent="0.2">
      <c r="A387" s="145">
        <v>4241</v>
      </c>
      <c r="B387" s="146" t="s">
        <v>2886</v>
      </c>
      <c r="C387" s="345">
        <v>375</v>
      </c>
      <c r="D387" s="149">
        <v>2229</v>
      </c>
      <c r="E387" s="149">
        <v>16303</v>
      </c>
      <c r="F387" s="148">
        <f t="shared" si="6"/>
        <v>731.40421713772992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58411</v>
      </c>
      <c r="E411" s="147">
        <f>IF(E353&gt;=E301, E353-E301, 0)</f>
        <v>86565</v>
      </c>
      <c r="F411" s="150">
        <f t="shared" si="6"/>
        <v>148.19982537535739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11086618</v>
      </c>
      <c r="E415" s="147">
        <f>E12+E301</f>
        <v>12293367</v>
      </c>
      <c r="F415" s="150">
        <f t="shared" si="6"/>
        <v>110.88473509234286</v>
      </c>
    </row>
    <row r="416" spans="1:6" s="8" customFormat="1" x14ac:dyDescent="0.2">
      <c r="A416" s="145" t="s">
        <v>1215</v>
      </c>
      <c r="B416" s="146" t="s">
        <v>1993</v>
      </c>
      <c r="C416" s="345">
        <v>404</v>
      </c>
      <c r="D416" s="147">
        <f>D292+D353</f>
        <v>11091223</v>
      </c>
      <c r="E416" s="147">
        <f>E292+E353</f>
        <v>12265748</v>
      </c>
      <c r="F416" s="150">
        <f t="shared" si="6"/>
        <v>110.58967978553854</v>
      </c>
    </row>
    <row r="417" spans="1:6" s="8" customFormat="1" x14ac:dyDescent="0.2">
      <c r="A417" s="145" t="s">
        <v>1215</v>
      </c>
      <c r="B417" s="146" t="s">
        <v>1994</v>
      </c>
      <c r="C417" s="345">
        <v>405</v>
      </c>
      <c r="D417" s="147">
        <f>IF(D415&gt;=D416,D415-D416,0)</f>
        <v>0</v>
      </c>
      <c r="E417" s="147">
        <f>IF(E415&gt;=E416,E415-E416,0)</f>
        <v>27619</v>
      </c>
      <c r="F417" s="150" t="str">
        <f t="shared" si="6"/>
        <v>-</v>
      </c>
    </row>
    <row r="418" spans="1:6" s="8" customFormat="1" x14ac:dyDescent="0.2">
      <c r="A418" s="145" t="s">
        <v>1215</v>
      </c>
      <c r="B418" s="146" t="s">
        <v>1995</v>
      </c>
      <c r="C418" s="345">
        <v>406</v>
      </c>
      <c r="D418" s="147">
        <f>IF(D416&gt;=D415,D416-D415,0)</f>
        <v>4605</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36694</v>
      </c>
      <c r="E420" s="147">
        <f>IF(E296-E295+E413-E412&gt;=0,E296-E295+E413-E412,0)</f>
        <v>45782</v>
      </c>
      <c r="F420" s="150">
        <f t="shared" si="6"/>
        <v>124.76699187878127</v>
      </c>
    </row>
    <row r="421" spans="1:6" s="8" customFormat="1" x14ac:dyDescent="0.2">
      <c r="A421" s="156" t="s">
        <v>1593</v>
      </c>
      <c r="B421" s="157" t="s">
        <v>1998</v>
      </c>
      <c r="C421" s="347">
        <v>409</v>
      </c>
      <c r="D421" s="161">
        <f>D297+D414</f>
        <v>5834</v>
      </c>
      <c r="E421" s="161">
        <f>E297+E414</f>
        <v>3000</v>
      </c>
      <c r="F421" s="162">
        <f t="shared" si="6"/>
        <v>51.422694549194382</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11086618</v>
      </c>
      <c r="E642" s="147">
        <f>E415+E423</f>
        <v>12293367</v>
      </c>
      <c r="F642" s="148">
        <f t="shared" si="10"/>
        <v>110.88473509234286</v>
      </c>
    </row>
    <row r="643" spans="1:6" s="8" customFormat="1" x14ac:dyDescent="0.2">
      <c r="A643" s="145" t="s">
        <v>1215</v>
      </c>
      <c r="B643" s="146" t="s">
        <v>1246</v>
      </c>
      <c r="C643" s="345">
        <v>630</v>
      </c>
      <c r="D643" s="147">
        <f>D416+D531</f>
        <v>11091223</v>
      </c>
      <c r="E643" s="147">
        <f>E416+E531</f>
        <v>12265748</v>
      </c>
      <c r="F643" s="148">
        <f t="shared" si="10"/>
        <v>110.58967978553854</v>
      </c>
    </row>
    <row r="644" spans="1:6" s="8" customFormat="1" x14ac:dyDescent="0.2">
      <c r="A644" s="145" t="s">
        <v>1215</v>
      </c>
      <c r="B644" s="146" t="s">
        <v>1247</v>
      </c>
      <c r="C644" s="345">
        <v>631</v>
      </c>
      <c r="D644" s="147">
        <f>IF(D642&gt;=D643,D642-D643,0)</f>
        <v>0</v>
      </c>
      <c r="E644" s="147">
        <f>IF(E642&gt;=E643,E642-E643,0)</f>
        <v>27619</v>
      </c>
      <c r="F644" s="148" t="str">
        <f t="shared" si="10"/>
        <v>-</v>
      </c>
    </row>
    <row r="645" spans="1:6" s="8" customFormat="1" x14ac:dyDescent="0.2">
      <c r="A645" s="145" t="s">
        <v>1215</v>
      </c>
      <c r="B645" s="146" t="s">
        <v>1248</v>
      </c>
      <c r="C645" s="345">
        <v>632</v>
      </c>
      <c r="D645" s="147">
        <f>IF(D643&gt;=D642,D643-D642,0)</f>
        <v>4605</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36694</v>
      </c>
      <c r="E647" s="147">
        <f>IF(E420-E419+E641-E640&gt;=0,E420-E419+E641-E640,0)</f>
        <v>45782</v>
      </c>
      <c r="F647" s="148">
        <f t="shared" si="10"/>
        <v>124.76699187878127</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41299</v>
      </c>
      <c r="E649" s="147">
        <f>IF(E645+E647-E644-E646&gt;=0,E645+E647-E644-E646,0)</f>
        <v>18163</v>
      </c>
      <c r="F649" s="148">
        <f t="shared" si="10"/>
        <v>43.979273105886342</v>
      </c>
    </row>
    <row r="650" spans="1:6" s="8" customFormat="1" ht="24" x14ac:dyDescent="0.2">
      <c r="A650" s="156" t="s">
        <v>3810</v>
      </c>
      <c r="B650" s="157" t="s">
        <v>177</v>
      </c>
      <c r="C650" s="347">
        <v>637</v>
      </c>
      <c r="D650" s="158">
        <v>817000</v>
      </c>
      <c r="E650" s="158">
        <v>818322</v>
      </c>
      <c r="F650" s="159">
        <f t="shared" si="10"/>
        <v>100.16181150550796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74020</v>
      </c>
      <c r="E652" s="149">
        <v>67952</v>
      </c>
      <c r="F652" s="148">
        <f t="shared" ref="F652:F677" si="11">IF(D652&lt;&gt;0,IF(E652/D652&gt;=100,"&gt;&gt;100",E652/D652*100),"-")</f>
        <v>91.802215617400705</v>
      </c>
    </row>
    <row r="653" spans="1:6" s="8" customFormat="1" x14ac:dyDescent="0.2">
      <c r="A653" s="145" t="s">
        <v>1208</v>
      </c>
      <c r="B653" s="146" t="s">
        <v>2750</v>
      </c>
      <c r="C653" s="345">
        <v>639</v>
      </c>
      <c r="D653" s="149">
        <v>10221345</v>
      </c>
      <c r="E653" s="149">
        <v>11564758</v>
      </c>
      <c r="F653" s="148">
        <f t="shared" si="11"/>
        <v>113.14321158321141</v>
      </c>
    </row>
    <row r="654" spans="1:6" s="8" customFormat="1" x14ac:dyDescent="0.2">
      <c r="A654" s="145" t="s">
        <v>1209</v>
      </c>
      <c r="B654" s="146" t="s">
        <v>3586</v>
      </c>
      <c r="C654" s="345">
        <v>640</v>
      </c>
      <c r="D654" s="149">
        <v>10227413</v>
      </c>
      <c r="E654" s="149">
        <v>11447699</v>
      </c>
      <c r="F654" s="148">
        <f t="shared" si="11"/>
        <v>111.93152168588479</v>
      </c>
    </row>
    <row r="655" spans="1:6" s="8" customFormat="1" x14ac:dyDescent="0.2">
      <c r="A655" s="145">
        <v>11</v>
      </c>
      <c r="B655" s="146" t="s">
        <v>181</v>
      </c>
      <c r="C655" s="345">
        <v>641</v>
      </c>
      <c r="D655" s="147">
        <f>+D652+D653-D654</f>
        <v>67952</v>
      </c>
      <c r="E655" s="147">
        <f>+E652+E653-E654</f>
        <v>185011</v>
      </c>
      <c r="F655" s="150">
        <f t="shared" si="11"/>
        <v>272.26718860372029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85</v>
      </c>
      <c r="E657" s="149">
        <v>84</v>
      </c>
      <c r="F657" s="148">
        <f t="shared" si="11"/>
        <v>98.82352941176471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85</v>
      </c>
      <c r="E659" s="149">
        <v>84</v>
      </c>
      <c r="F659" s="148">
        <f t="shared" si="11"/>
        <v>98.82352941176471</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20003</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9969937</v>
      </c>
      <c r="E678" s="149">
        <v>10270060</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24500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17245</v>
      </c>
      <c r="E682" s="149">
        <v>741876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17259</v>
      </c>
      <c r="E698" s="149">
        <v>19151</v>
      </c>
      <c r="F698" s="148">
        <f t="shared" si="12"/>
        <v>110.96239643084766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21865</v>
      </c>
      <c r="E701" s="149">
        <v>34178</v>
      </c>
      <c r="F701" s="148">
        <f>IF(D701&lt;&gt;0,IF(E701/D701&gt;=100,"&gt;&gt;100",E701/D701*100),"-")</f>
        <v>156.31374342556597</v>
      </c>
    </row>
    <row r="702" spans="1:6" s="8" customFormat="1" x14ac:dyDescent="0.2">
      <c r="A702" s="145">
        <v>31215</v>
      </c>
      <c r="B702" s="146" t="s">
        <v>1641</v>
      </c>
      <c r="C702" s="345">
        <v>688</v>
      </c>
      <c r="D702" s="149">
        <v>5222</v>
      </c>
      <c r="E702" s="149">
        <v>35403</v>
      </c>
      <c r="F702" s="148">
        <f>IF(D702&lt;&gt;0,IF(E702/D702&gt;=100,"&gt;&gt;100",E702/D702*100),"-")</f>
        <v>677.95863653772506</v>
      </c>
    </row>
    <row r="703" spans="1:6" s="8" customFormat="1" x14ac:dyDescent="0.2">
      <c r="A703" s="145">
        <v>32121</v>
      </c>
      <c r="B703" s="146" t="s">
        <v>3797</v>
      </c>
      <c r="C703" s="345">
        <v>689</v>
      </c>
      <c r="D703" s="149">
        <v>187127</v>
      </c>
      <c r="E703" s="149">
        <v>200708</v>
      </c>
      <c r="F703" s="148">
        <f>IF(D703&lt;&gt;0,IF(E703/D703&gt;=100,"&gt;&gt;100",E703/D703*100),"-")</f>
        <v>107.25763786091798</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23128</v>
      </c>
      <c r="E705" s="149">
        <v>15121</v>
      </c>
      <c r="F705" s="148">
        <f>IF(D705&lt;&gt;0,IF(E705/D705&gt;=100,"&gt;&gt;100",E705/D705*100),"-")</f>
        <v>65.379626426841924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2484</v>
      </c>
      <c r="E707" s="149">
        <v>11891</v>
      </c>
      <c r="F707" s="148">
        <f>IF(D707&lt;&gt;0,IF(E707/D707&gt;=100,"&gt;&gt;100",E707/D707*100),"-")</f>
        <v>478.7037037037037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v>80541</v>
      </c>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JOSIPA KUNA</v>
      </c>
      <c r="D995" s="293"/>
      <c r="E995" s="293"/>
    </row>
    <row r="996" spans="1:5" ht="15" customHeight="1" x14ac:dyDescent="0.2">
      <c r="A996" s="291" t="str">
        <f>IF(RefStr!H27="","Telefon za kontakt: _________________","Telefon za kontakt: " &amp; RefStr!H27)</f>
        <v>Telefon za kontakt: 031 399 344</v>
      </c>
      <c r="C996" s="292"/>
    </row>
    <row r="997" spans="1:5" ht="15" customHeight="1" x14ac:dyDescent="0.2">
      <c r="A997" s="291" t="str">
        <f>IF(RefStr!H33="","Odgovorna osoba: _____________________________","Odgovorna osoba: " &amp; RefStr!H33)</f>
        <v>Odgovorna osoba: LIDIJA ŽAPER, ravnateljica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6" activePane="bottomLeft" state="frozen"/>
      <selection pane="bottomLeft" activeCell="B262" sqref="B261:B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17683</v>
      </c>
      <c r="C4" s="429"/>
      <c r="D4" s="429"/>
      <c r="E4" s="430">
        <f>SUM(Skriveni!G977:G1286)</f>
        <v>21417701.844999991</v>
      </c>
      <c r="F4" s="431"/>
    </row>
    <row r="5" spans="1:6" ht="15" customHeight="1" x14ac:dyDescent="0.2">
      <c r="B5" s="428" t="str">
        <f>"Naziv: "&amp;IF(RefStr!B10&lt;&gt;"",RefStr!B10,"_______________________________________")</f>
        <v>Naziv: EKONOMSKA I UPRAVNA ŠKOLA OSIJEK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6171243</v>
      </c>
      <c r="E12" s="96">
        <f>E13+E74</f>
        <v>6139662</v>
      </c>
      <c r="F12" s="123">
        <f t="shared" ref="F12:F75" si="0">IF(D12&gt;0,IF(E12/D12&gt;=100,"&gt;&gt;100",E12/D12*100),"-")</f>
        <v>99.48825544545889</v>
      </c>
    </row>
    <row r="13" spans="1:6" s="3" customFormat="1" x14ac:dyDescent="0.2">
      <c r="A13" s="132">
        <v>0</v>
      </c>
      <c r="B13" s="314" t="s">
        <v>521</v>
      </c>
      <c r="C13" s="303">
        <v>2</v>
      </c>
      <c r="D13" s="97">
        <f>D14+D18+D57+D58+D62+D69</f>
        <v>5267647</v>
      </c>
      <c r="E13" s="97">
        <f>E14+E18+E57+E58+E62+E69</f>
        <v>5126591</v>
      </c>
      <c r="F13" s="124">
        <f t="shared" si="0"/>
        <v>97.322219958930432</v>
      </c>
    </row>
    <row r="14" spans="1:6" s="3" customFormat="1" x14ac:dyDescent="0.2">
      <c r="A14" s="132" t="s">
        <v>1564</v>
      </c>
      <c r="B14" s="314" t="s">
        <v>3259</v>
      </c>
      <c r="C14" s="303">
        <v>3</v>
      </c>
      <c r="D14" s="97">
        <f>D15+D16-D17</f>
        <v>279991</v>
      </c>
      <c r="E14" s="97">
        <f>E15+E16-E17</f>
        <v>279991</v>
      </c>
      <c r="F14" s="124">
        <f t="shared" si="0"/>
        <v>100</v>
      </c>
    </row>
    <row r="15" spans="1:6" s="3" customFormat="1" x14ac:dyDescent="0.2">
      <c r="A15" s="132" t="s">
        <v>3260</v>
      </c>
      <c r="B15" s="314" t="s">
        <v>3261</v>
      </c>
      <c r="C15" s="303">
        <v>4</v>
      </c>
      <c r="D15" s="94">
        <v>279991</v>
      </c>
      <c r="E15" s="94">
        <v>279991</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4987656</v>
      </c>
      <c r="E18" s="97">
        <f>E19+E25+E35+E41+E47+E51</f>
        <v>4846600</v>
      </c>
      <c r="F18" s="124">
        <f t="shared" si="0"/>
        <v>97.171897981737317</v>
      </c>
    </row>
    <row r="19" spans="1:6" s="3" customFormat="1" x14ac:dyDescent="0.2">
      <c r="A19" s="315" t="s">
        <v>362</v>
      </c>
      <c r="B19" s="314" t="s">
        <v>3928</v>
      </c>
      <c r="C19" s="303">
        <v>8</v>
      </c>
      <c r="D19" s="97">
        <f>SUM(D20:D23)-D24</f>
        <v>4586147</v>
      </c>
      <c r="E19" s="97">
        <f>SUM(E20:E23)-E24</f>
        <v>4482505</v>
      </c>
      <c r="F19" s="124">
        <f t="shared" si="0"/>
        <v>97.740107327567131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8676446</v>
      </c>
      <c r="E21" s="94">
        <v>8676446</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4090299</v>
      </c>
      <c r="E24" s="94">
        <v>4193941</v>
      </c>
      <c r="F24" s="125">
        <f t="shared" si="0"/>
        <v>102.53384899245752</v>
      </c>
    </row>
    <row r="25" spans="1:6" s="3" customFormat="1" x14ac:dyDescent="0.2">
      <c r="A25" s="315" t="s">
        <v>1156</v>
      </c>
      <c r="B25" s="314" t="s">
        <v>1261</v>
      </c>
      <c r="C25" s="303">
        <v>14</v>
      </c>
      <c r="D25" s="97">
        <f>SUM(D26:D33)-D34</f>
        <v>173270</v>
      </c>
      <c r="E25" s="97">
        <f>SUM(E26:E33)-E34</f>
        <v>156679</v>
      </c>
      <c r="F25" s="124">
        <f t="shared" si="0"/>
        <v>90.424770589253768</v>
      </c>
    </row>
    <row r="26" spans="1:6" s="3" customFormat="1" x14ac:dyDescent="0.2">
      <c r="A26" s="132" t="s">
        <v>1157</v>
      </c>
      <c r="B26" s="314" t="s">
        <v>3941</v>
      </c>
      <c r="C26" s="303">
        <v>15</v>
      </c>
      <c r="D26" s="94">
        <v>1634489</v>
      </c>
      <c r="E26" s="94">
        <v>1463756</v>
      </c>
      <c r="F26" s="125">
        <f t="shared" si="0"/>
        <v>89.554350013979899</v>
      </c>
    </row>
    <row r="27" spans="1:6" s="3" customFormat="1" x14ac:dyDescent="0.2">
      <c r="A27" s="132" t="s">
        <v>1158</v>
      </c>
      <c r="B27" s="314" t="s">
        <v>3965</v>
      </c>
      <c r="C27" s="303">
        <v>16</v>
      </c>
      <c r="D27" s="94">
        <v>4841</v>
      </c>
      <c r="E27" s="94">
        <v>46121</v>
      </c>
      <c r="F27" s="125">
        <f t="shared" si="0"/>
        <v>952.71638091303453</v>
      </c>
    </row>
    <row r="28" spans="1:6" s="3" customFormat="1" x14ac:dyDescent="0.2">
      <c r="A28" s="132" t="s">
        <v>1159</v>
      </c>
      <c r="B28" s="314" t="s">
        <v>3943</v>
      </c>
      <c r="C28" s="303">
        <v>17</v>
      </c>
      <c r="D28" s="94">
        <v>2700</v>
      </c>
      <c r="E28" s="94">
        <v>89280</v>
      </c>
      <c r="F28" s="125">
        <f t="shared" si="0"/>
        <v>3306.666666666667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v>12841</v>
      </c>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1468760</v>
      </c>
      <c r="E34" s="94">
        <v>1455319</v>
      </c>
      <c r="F34" s="125">
        <f t="shared" si="0"/>
        <v>99.084874315749332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228239</v>
      </c>
      <c r="E41" s="97">
        <f>SUM(E42:E45)-E46</f>
        <v>207416</v>
      </c>
      <c r="F41" s="124">
        <f t="shared" si="0"/>
        <v>90.876668755120733</v>
      </c>
    </row>
    <row r="42" spans="1:6" s="3" customFormat="1" x14ac:dyDescent="0.2">
      <c r="A42" s="132" t="s">
        <v>2878</v>
      </c>
      <c r="B42" s="314" t="s">
        <v>2886</v>
      </c>
      <c r="C42" s="303">
        <v>31</v>
      </c>
      <c r="D42" s="94">
        <v>182913</v>
      </c>
      <c r="E42" s="94">
        <v>199216</v>
      </c>
      <c r="F42" s="125">
        <f t="shared" si="0"/>
        <v>108.91298048799156</v>
      </c>
    </row>
    <row r="43" spans="1:6" s="3" customFormat="1" x14ac:dyDescent="0.2">
      <c r="A43" s="132" t="s">
        <v>2879</v>
      </c>
      <c r="B43" s="314" t="s">
        <v>2884</v>
      </c>
      <c r="C43" s="303">
        <v>32</v>
      </c>
      <c r="D43" s="94">
        <v>45326</v>
      </c>
      <c r="E43" s="94">
        <v>45326</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v>37126</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355037</v>
      </c>
      <c r="E60" s="94">
        <v>303375</v>
      </c>
      <c r="F60" s="125">
        <f t="shared" si="0"/>
        <v>85.448840543379987</v>
      </c>
    </row>
    <row r="61" spans="1:6" s="3" customFormat="1" x14ac:dyDescent="0.2">
      <c r="A61" s="132" t="s">
        <v>456</v>
      </c>
      <c r="B61" s="314" t="s">
        <v>617</v>
      </c>
      <c r="C61" s="303">
        <v>50</v>
      </c>
      <c r="D61" s="94">
        <v>355037</v>
      </c>
      <c r="E61" s="94">
        <v>303375</v>
      </c>
      <c r="F61" s="125">
        <f t="shared" si="0"/>
        <v>85.448840543379987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903596</v>
      </c>
      <c r="E74" s="97">
        <f>E75+E84+E92+E123+E139+E151+E168+E169</f>
        <v>1013071</v>
      </c>
      <c r="F74" s="124">
        <f t="shared" si="0"/>
        <v>112.11548081222141</v>
      </c>
    </row>
    <row r="75" spans="1:6" s="3" customFormat="1" x14ac:dyDescent="0.2">
      <c r="A75" s="272" t="s">
        <v>2744</v>
      </c>
      <c r="B75" s="314" t="s">
        <v>322</v>
      </c>
      <c r="C75" s="303">
        <v>64</v>
      </c>
      <c r="D75" s="97">
        <f>+D76+D81+D82+D83</f>
        <v>67952</v>
      </c>
      <c r="E75" s="97">
        <f>+E76+E81+E82+E83</f>
        <v>185011</v>
      </c>
      <c r="F75" s="124">
        <f t="shared" si="0"/>
        <v>272.26718860372029</v>
      </c>
    </row>
    <row r="76" spans="1:6" s="3" customFormat="1" x14ac:dyDescent="0.2">
      <c r="A76" s="132" t="s">
        <v>3429</v>
      </c>
      <c r="B76" s="317" t="s">
        <v>1885</v>
      </c>
      <c r="C76" s="303">
        <v>65</v>
      </c>
      <c r="D76" s="97">
        <f>SUM(D77:D80)</f>
        <v>66884</v>
      </c>
      <c r="E76" s="97">
        <f>SUM(E77:E80)</f>
        <v>184275</v>
      </c>
      <c r="F76" s="124">
        <f t="shared" ref="F76:F139" si="1">IF(D76&gt;0,IF(E76/D76&gt;=100,"&gt;&gt;100",E76/D76*100),"-")</f>
        <v>275.51432330602233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66884</v>
      </c>
      <c r="E78" s="94">
        <v>184275</v>
      </c>
      <c r="F78" s="125">
        <f t="shared" si="1"/>
        <v>275.51432330602233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1068</v>
      </c>
      <c r="E82" s="94">
        <v>736</v>
      </c>
      <c r="F82" s="125">
        <f t="shared" si="1"/>
        <v>68.913857677902627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12810</v>
      </c>
      <c r="E84" s="97">
        <f>+E85+SUM(E88:E91)</f>
        <v>6738</v>
      </c>
      <c r="F84" s="124">
        <f t="shared" si="1"/>
        <v>52.599531615925052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4899</v>
      </c>
      <c r="E89" s="94"/>
      <c r="F89" s="125">
        <f t="shared" si="1"/>
        <v>0</v>
      </c>
    </row>
    <row r="90" spans="1:6" s="3" customFormat="1" x14ac:dyDescent="0.2">
      <c r="A90" s="132" t="s">
        <v>4176</v>
      </c>
      <c r="B90" s="317" t="s">
        <v>4177</v>
      </c>
      <c r="C90" s="303">
        <v>79</v>
      </c>
      <c r="D90" s="94">
        <v>294</v>
      </c>
      <c r="E90" s="94"/>
      <c r="F90" s="125">
        <f t="shared" si="1"/>
        <v>0</v>
      </c>
    </row>
    <row r="91" spans="1:6" s="3" customFormat="1" x14ac:dyDescent="0.2">
      <c r="A91" s="132" t="s">
        <v>4178</v>
      </c>
      <c r="B91" s="317" t="s">
        <v>4179</v>
      </c>
      <c r="C91" s="303">
        <v>80</v>
      </c>
      <c r="D91" s="94">
        <v>7617</v>
      </c>
      <c r="E91" s="94">
        <v>6738</v>
      </c>
      <c r="F91" s="125">
        <f t="shared" si="1"/>
        <v>88.460023631350921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5834</v>
      </c>
      <c r="E151" s="97">
        <f>SUM(E152:E154)+SUM(E162:E166)-E167</f>
        <v>3000</v>
      </c>
      <c r="F151" s="124">
        <f t="shared" si="2"/>
        <v>51.422694549194382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5810</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1162</v>
      </c>
      <c r="E160" s="94"/>
      <c r="F160" s="125">
        <f t="shared" si="2"/>
        <v>0</v>
      </c>
    </row>
    <row r="161" spans="1:6" s="3" customFormat="1" x14ac:dyDescent="0.2">
      <c r="A161" s="272" t="s">
        <v>3869</v>
      </c>
      <c r="B161" s="317" t="s">
        <v>4237</v>
      </c>
      <c r="C161" s="303">
        <v>150</v>
      </c>
      <c r="D161" s="94">
        <v>4648</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24</v>
      </c>
      <c r="E164" s="94">
        <v>3000</v>
      </c>
      <c r="F164" s="125" t="str">
        <f t="shared" si="2"/>
        <v>&gt;&gt;100</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817000</v>
      </c>
      <c r="E169" s="97">
        <f>SUM(E170:E172)</f>
        <v>818322</v>
      </c>
      <c r="F169" s="124">
        <f t="shared" si="2"/>
        <v>100.16181150550796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817000</v>
      </c>
      <c r="E172" s="94">
        <v>818322</v>
      </c>
      <c r="F172" s="125">
        <f t="shared" si="2"/>
        <v>100.16181150550796</v>
      </c>
    </row>
    <row r="173" spans="1:6" s="3" customFormat="1" x14ac:dyDescent="0.2">
      <c r="A173" s="272"/>
      <c r="B173" s="314" t="s">
        <v>1068</v>
      </c>
      <c r="C173" s="303">
        <v>162</v>
      </c>
      <c r="D173" s="97">
        <f>D174+D234</f>
        <v>6171242</v>
      </c>
      <c r="E173" s="97">
        <f>E174+E234</f>
        <v>6139663</v>
      </c>
      <c r="F173" s="124">
        <f t="shared" si="2"/>
        <v>99.488287770921971</v>
      </c>
    </row>
    <row r="174" spans="1:6" s="3" customFormat="1" x14ac:dyDescent="0.2">
      <c r="A174" s="272" t="s">
        <v>3813</v>
      </c>
      <c r="B174" s="314" t="s">
        <v>1145</v>
      </c>
      <c r="C174" s="303">
        <v>163</v>
      </c>
      <c r="D174" s="97">
        <f>D175+D186+D187+D203+D231</f>
        <v>939060</v>
      </c>
      <c r="E174" s="97">
        <f>E175+E186+E187+E203+E231</f>
        <v>1028236</v>
      </c>
      <c r="F174" s="124">
        <f t="shared" si="2"/>
        <v>109.49630481545375</v>
      </c>
    </row>
    <row r="175" spans="1:6" s="3" customFormat="1" x14ac:dyDescent="0.2">
      <c r="A175" s="272" t="s">
        <v>1181</v>
      </c>
      <c r="B175" s="314" t="s">
        <v>1547</v>
      </c>
      <c r="C175" s="303">
        <v>164</v>
      </c>
      <c r="D175" s="97">
        <f>SUM(D176:D178)+SUM(D182:D185)</f>
        <v>938644</v>
      </c>
      <c r="E175" s="97">
        <f>SUM(E176:E178)+SUM(E182:E185)</f>
        <v>1028236</v>
      </c>
      <c r="F175" s="124">
        <f t="shared" si="2"/>
        <v>109.5448327587456</v>
      </c>
    </row>
    <row r="176" spans="1:6" s="3" customFormat="1" x14ac:dyDescent="0.2">
      <c r="A176" s="272" t="s">
        <v>1182</v>
      </c>
      <c r="B176" s="314" t="s">
        <v>1183</v>
      </c>
      <c r="C176" s="303">
        <v>165</v>
      </c>
      <c r="D176" s="94">
        <v>826695</v>
      </c>
      <c r="E176" s="94">
        <v>821863</v>
      </c>
      <c r="F176" s="125">
        <f t="shared" si="2"/>
        <v>99.415503904100063</v>
      </c>
    </row>
    <row r="177" spans="1:6" s="3" customFormat="1" x14ac:dyDescent="0.2">
      <c r="A177" s="272" t="s">
        <v>1184</v>
      </c>
      <c r="B177" s="314" t="s">
        <v>1185</v>
      </c>
      <c r="C177" s="303">
        <v>166</v>
      </c>
      <c r="D177" s="94">
        <v>103917</v>
      </c>
      <c r="E177" s="94">
        <v>63071</v>
      </c>
      <c r="F177" s="125">
        <f t="shared" si="2"/>
        <v>60.693630493566985</v>
      </c>
    </row>
    <row r="178" spans="1:6" s="3" customFormat="1" x14ac:dyDescent="0.2">
      <c r="A178" s="272" t="s">
        <v>1186</v>
      </c>
      <c r="B178" s="317" t="s">
        <v>2842</v>
      </c>
      <c r="C178" s="303">
        <v>167</v>
      </c>
      <c r="D178" s="97">
        <f>SUM(D179:D181)</f>
        <v>0</v>
      </c>
      <c r="E178" s="97">
        <f>SUM(E179:E181)</f>
        <v>13</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13</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8032</v>
      </c>
      <c r="E185" s="94">
        <v>143289</v>
      </c>
      <c r="F185" s="125">
        <f t="shared" si="2"/>
        <v>1783.976593625498</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416</v>
      </c>
      <c r="E231" s="97">
        <f>SUM(E232:E233)</f>
        <v>0</v>
      </c>
      <c r="F231" s="124">
        <f t="shared" si="3"/>
        <v>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416</v>
      </c>
      <c r="E233" s="94"/>
      <c r="F233" s="125">
        <f t="shared" si="3"/>
        <v>0</v>
      </c>
    </row>
    <row r="234" spans="1:6" s="3" customFormat="1" x14ac:dyDescent="0.2">
      <c r="A234" s="132" t="s">
        <v>978</v>
      </c>
      <c r="B234" s="314" t="s">
        <v>3394</v>
      </c>
      <c r="C234" s="303">
        <v>223</v>
      </c>
      <c r="D234" s="97">
        <f>+D235+D243-D247+D251+D252+D253</f>
        <v>5232182</v>
      </c>
      <c r="E234" s="97">
        <f>+E235+E243-E247+E251+E252+E253</f>
        <v>5111427</v>
      </c>
      <c r="F234" s="124">
        <f t="shared" si="3"/>
        <v>97.692071873646597</v>
      </c>
    </row>
    <row r="235" spans="1:6" s="3" customFormat="1" x14ac:dyDescent="0.2">
      <c r="A235" s="132" t="s">
        <v>1279</v>
      </c>
      <c r="B235" s="314" t="s">
        <v>3395</v>
      </c>
      <c r="C235" s="303">
        <v>224</v>
      </c>
      <c r="D235" s="97">
        <f>D236-D239</f>
        <v>5267647</v>
      </c>
      <c r="E235" s="97">
        <f>E236-E239</f>
        <v>5126591</v>
      </c>
      <c r="F235" s="124">
        <f t="shared" si="3"/>
        <v>97.322219958930432</v>
      </c>
    </row>
    <row r="236" spans="1:6" s="3" customFormat="1" x14ac:dyDescent="0.2">
      <c r="A236" s="132" t="s">
        <v>1280</v>
      </c>
      <c r="B236" s="314" t="s">
        <v>3396</v>
      </c>
      <c r="C236" s="303">
        <v>225</v>
      </c>
      <c r="D236" s="97">
        <f>SUM(D237:D238)</f>
        <v>5267647</v>
      </c>
      <c r="E236" s="97">
        <f>SUM(E237:E238)</f>
        <v>5126591</v>
      </c>
      <c r="F236" s="124">
        <f t="shared" si="3"/>
        <v>97.322219958930432</v>
      </c>
    </row>
    <row r="237" spans="1:6" s="3" customFormat="1" x14ac:dyDescent="0.2">
      <c r="A237" s="132" t="s">
        <v>1281</v>
      </c>
      <c r="B237" s="314" t="s">
        <v>1282</v>
      </c>
      <c r="C237" s="303">
        <v>226</v>
      </c>
      <c r="D237" s="94">
        <v>5251165</v>
      </c>
      <c r="E237" s="94">
        <v>5110109</v>
      </c>
      <c r="F237" s="125">
        <f t="shared" si="3"/>
        <v>97.313815124834207</v>
      </c>
    </row>
    <row r="238" spans="1:6" s="3" customFormat="1" x14ac:dyDescent="0.2">
      <c r="A238" s="132" t="s">
        <v>1283</v>
      </c>
      <c r="B238" s="314" t="s">
        <v>1284</v>
      </c>
      <c r="C238" s="303">
        <v>227</v>
      </c>
      <c r="D238" s="94">
        <v>16482</v>
      </c>
      <c r="E238" s="94">
        <v>16482</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41299</v>
      </c>
      <c r="E247" s="97">
        <f>SUM(E248:E250)</f>
        <v>18164</v>
      </c>
      <c r="F247" s="124">
        <f t="shared" si="3"/>
        <v>43.981694472021118</v>
      </c>
    </row>
    <row r="248" spans="1:6" s="3" customFormat="1" x14ac:dyDescent="0.2">
      <c r="A248" s="132" t="s">
        <v>2927</v>
      </c>
      <c r="B248" s="314" t="s">
        <v>2807</v>
      </c>
      <c r="C248" s="303">
        <v>237</v>
      </c>
      <c r="D248" s="94">
        <v>36199</v>
      </c>
      <c r="E248" s="94"/>
      <c r="F248" s="125">
        <f t="shared" si="3"/>
        <v>0</v>
      </c>
    </row>
    <row r="249" spans="1:6" s="3" customFormat="1" x14ac:dyDescent="0.2">
      <c r="A249" s="132" t="s">
        <v>2593</v>
      </c>
      <c r="B249" s="317" t="s">
        <v>2808</v>
      </c>
      <c r="C249" s="303">
        <v>238</v>
      </c>
      <c r="D249" s="94">
        <v>5100</v>
      </c>
      <c r="E249" s="94">
        <v>18164</v>
      </c>
      <c r="F249" s="125">
        <f t="shared" si="3"/>
        <v>356.15686274509801</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5834</v>
      </c>
      <c r="E251" s="94">
        <v>3000</v>
      </c>
      <c r="F251" s="125">
        <f t="shared" si="3"/>
        <v>51.422694549194382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5834</v>
      </c>
      <c r="E260" s="94">
        <v>3000</v>
      </c>
      <c r="F260" s="125">
        <f t="shared" si="4"/>
        <v>51.422694549194382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7617</v>
      </c>
      <c r="E264" s="94">
        <v>6738</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938645</v>
      </c>
      <c r="E288" s="94">
        <v>1028236</v>
      </c>
      <c r="F288" s="125">
        <f t="shared" si="4"/>
        <v>109.54471605346004</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v>136151</v>
      </c>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8032</v>
      </c>
      <c r="E298" s="94">
        <v>6579</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v>400</v>
      </c>
      <c r="F301" s="125"/>
    </row>
    <row r="302" spans="1:6" s="3" customFormat="1" x14ac:dyDescent="0.2">
      <c r="A302" s="132">
        <v>23958</v>
      </c>
      <c r="B302" s="104" t="s">
        <v>2059</v>
      </c>
      <c r="C302" s="303">
        <v>290</v>
      </c>
      <c r="D302" s="94"/>
      <c r="E302" s="94">
        <v>159</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JOSIPA KUNA</v>
      </c>
      <c r="B325" s="291"/>
      <c r="D325" s="293"/>
      <c r="E325" s="293"/>
      <c r="F325" s="291"/>
      <c r="G325" s="307"/>
    </row>
    <row r="326" spans="1:7" s="292" customFormat="1" ht="15" customHeight="1" x14ac:dyDescent="0.2">
      <c r="A326" s="291" t="str">
        <f>IF(RefStr!H27="","Telefon za kontakt: _________________","Telefon za kontakt: " &amp; RefStr!H27)</f>
        <v>Telefon za kontakt: 031 399 344</v>
      </c>
      <c r="B326" s="291"/>
      <c r="F326" s="291"/>
      <c r="G326" s="307"/>
    </row>
    <row r="327" spans="1:7" s="292" customFormat="1" ht="15" customHeight="1" x14ac:dyDescent="0.2">
      <c r="A327" s="291" t="str">
        <f>IF(RefStr!H33="","Odgovorna osoba: _____________________________","Odgovorna osoba: " &amp; RefStr!H33)</f>
        <v>Odgovorna osoba: LIDIJA ŽAPER, ravnateljica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17683</v>
      </c>
      <c r="C4" s="429"/>
      <c r="D4" s="429"/>
      <c r="E4" s="430">
        <f>SUM(Skriveni!G1287:G1423)</f>
        <v>16992036.963</v>
      </c>
      <c r="F4" s="431"/>
    </row>
    <row r="5" spans="1:6" ht="15" customHeight="1" x14ac:dyDescent="0.2">
      <c r="B5" s="428" t="str">
        <f>"Naziv: "&amp;IF(RefStr!B10&lt;&gt;"",RefStr!B10,"_______________________________________")</f>
        <v>Naziv: EKONOMSKA I UPRAVNA ŠKOLA OSIJEK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11091223</v>
      </c>
      <c r="E121" s="97">
        <f>E122+E125+E128+E129+SUM(E132:E135)</f>
        <v>12265748</v>
      </c>
      <c r="F121" s="125">
        <f t="shared" si="1"/>
        <v>110.58967978553854</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11091223</v>
      </c>
      <c r="E125" s="97">
        <f>SUM(E126:E127)</f>
        <v>12265748</v>
      </c>
      <c r="F125" s="125">
        <f t="shared" si="1"/>
        <v>110.58967978553854</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11091223</v>
      </c>
      <c r="E127" s="94">
        <v>12265748</v>
      </c>
      <c r="F127" s="125">
        <f t="shared" si="1"/>
        <v>110.58967978553854</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11091223</v>
      </c>
      <c r="E148" s="107">
        <f>E12+E29+E35+E42+E82+E89+E96+E114+E121+E136</f>
        <v>12265748</v>
      </c>
      <c r="F148" s="126">
        <f t="shared" si="2"/>
        <v>110.58967978553854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JOSIPA KUNA</v>
      </c>
      <c r="B151" s="291"/>
      <c r="D151" s="293"/>
      <c r="E151" s="293"/>
      <c r="F151" s="291"/>
      <c r="G151" s="307"/>
    </row>
    <row r="152" spans="1:7" s="292" customFormat="1" ht="15" customHeight="1" x14ac:dyDescent="0.2">
      <c r="A152" s="291" t="str">
        <f>IF(RefStr!H27="","Telefon za kontakt: _________________","Telefon za kontakt: " &amp; RefStr!H27)</f>
        <v>Telefon za kontakt: 031 399 344</v>
      </c>
      <c r="B152" s="291"/>
      <c r="E152" s="291"/>
      <c r="F152" s="291"/>
      <c r="G152" s="307"/>
    </row>
    <row r="153" spans="1:7" s="292" customFormat="1" ht="15" customHeight="1" x14ac:dyDescent="0.2">
      <c r="A153" s="291" t="str">
        <f>IF(RefStr!H33="","Odgovorna osoba: _____________________________","Odgovorna osoba: " &amp; RefStr!H33)</f>
        <v>Odgovorna osoba: LIDIJA ŽAPER, ravnateljica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17683</v>
      </c>
      <c r="C4" s="450"/>
      <c r="D4" s="430">
        <f>SUM(Skriveni!G1424:G1467)</f>
        <v>0</v>
      </c>
      <c r="E4" s="431"/>
    </row>
    <row r="5" spans="1:6" ht="15" customHeight="1" x14ac:dyDescent="0.2">
      <c r="B5" s="428" t="str">
        <f>"Naziv: "&amp;IF(RefStr!B10&lt;&gt;"",RefStr!B10,"_______________________________________")</f>
        <v>Naziv: EKONOMSKA I UPRAVNA ŠKOLA OSIJEK</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JOSIPA KUNA</v>
      </c>
      <c r="B59" s="291"/>
      <c r="D59" s="293"/>
      <c r="E59" s="293"/>
      <c r="F59" s="291"/>
      <c r="G59" s="307"/>
    </row>
    <row r="60" spans="1:7" s="292" customFormat="1" ht="15" customHeight="1" x14ac:dyDescent="0.2">
      <c r="A60" s="291" t="str">
        <f>IF(RefStr!H27="","Telefon za kontakt: _________________","Telefon za kontakt: " &amp; RefStr!H27)</f>
        <v>Telefon za kontakt: 031 399 344</v>
      </c>
      <c r="B60" s="291"/>
      <c r="F60" s="291"/>
      <c r="G60" s="307"/>
    </row>
    <row r="61" spans="1:7" s="292" customFormat="1" ht="15" customHeight="1" x14ac:dyDescent="0.2">
      <c r="A61" s="291" t="str">
        <f>IF(RefStr!H33="","Odgovorna osoba: _____________________________","Odgovorna osoba: " &amp; RefStr!H33)</f>
        <v>Odgovorna osoba: LIDIJA ŽAPER, ravnateljica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17683</v>
      </c>
      <c r="C4" s="430">
        <f>SUM(Skriveni!G1468:G1561)</f>
        <v>1129604.79</v>
      </c>
      <c r="D4" s="431"/>
    </row>
    <row r="5" spans="1:5" s="23" customFormat="1" ht="15" customHeight="1" x14ac:dyDescent="0.2">
      <c r="B5" s="98" t="str">
        <f>"Naziv: "&amp;IF(RefStr!B10&lt;&gt;"",RefStr!B10,"_______________________________________")</f>
        <v>Naziv: EKONOMSKA I UPRAVNA ŠKOLA OSIJEK</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939060</v>
      </c>
    </row>
    <row r="13" spans="1:5" s="2" customFormat="1" x14ac:dyDescent="0.2">
      <c r="A13" s="270"/>
      <c r="B13" s="271" t="s">
        <v>2062</v>
      </c>
      <c r="C13" s="264">
        <v>2</v>
      </c>
      <c r="D13" s="140">
        <f>D14+D15+D23+D24</f>
        <v>12407855</v>
      </c>
    </row>
    <row r="14" spans="1:5" s="2" customFormat="1" x14ac:dyDescent="0.2">
      <c r="A14" s="270"/>
      <c r="B14" s="271" t="s">
        <v>4041</v>
      </c>
      <c r="C14" s="264">
        <v>3</v>
      </c>
      <c r="D14" s="141"/>
    </row>
    <row r="15" spans="1:5" s="2" customFormat="1" x14ac:dyDescent="0.2">
      <c r="A15" s="270" t="s">
        <v>1181</v>
      </c>
      <c r="B15" s="271" t="s">
        <v>3078</v>
      </c>
      <c r="C15" s="264">
        <v>4</v>
      </c>
      <c r="D15" s="140">
        <f>SUM(D16:D22)</f>
        <v>12321290</v>
      </c>
    </row>
    <row r="16" spans="1:5" s="2" customFormat="1" x14ac:dyDescent="0.2">
      <c r="A16" s="272" t="s">
        <v>1182</v>
      </c>
      <c r="B16" s="273" t="s">
        <v>1183</v>
      </c>
      <c r="C16" s="264">
        <v>5</v>
      </c>
      <c r="D16" s="141">
        <v>10313382</v>
      </c>
    </row>
    <row r="17" spans="1:4" s="2" customFormat="1" x14ac:dyDescent="0.2">
      <c r="A17" s="272" t="s">
        <v>1184</v>
      </c>
      <c r="B17" s="273" t="s">
        <v>1185</v>
      </c>
      <c r="C17" s="264">
        <v>6</v>
      </c>
      <c r="D17" s="141">
        <v>1804720</v>
      </c>
    </row>
    <row r="18" spans="1:4" s="2" customFormat="1" x14ac:dyDescent="0.2">
      <c r="A18" s="272" t="s">
        <v>1186</v>
      </c>
      <c r="B18" s="273" t="s">
        <v>1187</v>
      </c>
      <c r="C18" s="264">
        <v>7</v>
      </c>
      <c r="D18" s="141">
        <v>7664</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195524</v>
      </c>
    </row>
    <row r="23" spans="1:4" s="2" customFormat="1" x14ac:dyDescent="0.2">
      <c r="A23" s="270" t="s">
        <v>3033</v>
      </c>
      <c r="B23" s="271" t="s">
        <v>3034</v>
      </c>
      <c r="C23" s="264">
        <v>12</v>
      </c>
      <c r="D23" s="141">
        <v>86565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12318680</v>
      </c>
    </row>
    <row r="31" spans="1:4" s="2" customFormat="1" x14ac:dyDescent="0.2">
      <c r="A31" s="272"/>
      <c r="B31" s="271" t="s">
        <v>4041</v>
      </c>
      <c r="C31" s="264">
        <v>20</v>
      </c>
      <c r="D31" s="141"/>
    </row>
    <row r="32" spans="1:4" s="2" customFormat="1" x14ac:dyDescent="0.2">
      <c r="A32" s="270" t="s">
        <v>1181</v>
      </c>
      <c r="B32" s="271" t="s">
        <v>3081</v>
      </c>
      <c r="C32" s="264">
        <v>21</v>
      </c>
      <c r="D32" s="140">
        <f>SUM(D33:D39)</f>
        <v>12232114</v>
      </c>
    </row>
    <row r="33" spans="1:4" s="2" customFormat="1" x14ac:dyDescent="0.2">
      <c r="A33" s="272" t="s">
        <v>1182</v>
      </c>
      <c r="B33" s="273" t="s">
        <v>1183</v>
      </c>
      <c r="C33" s="264">
        <v>22</v>
      </c>
      <c r="D33" s="141">
        <v>10318213</v>
      </c>
    </row>
    <row r="34" spans="1:4" s="2" customFormat="1" x14ac:dyDescent="0.2">
      <c r="A34" s="272" t="s">
        <v>1184</v>
      </c>
      <c r="B34" s="273" t="s">
        <v>1185</v>
      </c>
      <c r="C34" s="264">
        <v>23</v>
      </c>
      <c r="D34" s="141">
        <v>1845566</v>
      </c>
    </row>
    <row r="35" spans="1:4" s="2" customFormat="1" x14ac:dyDescent="0.2">
      <c r="A35" s="272" t="s">
        <v>1186</v>
      </c>
      <c r="B35" s="273" t="s">
        <v>1187</v>
      </c>
      <c r="C35" s="264">
        <v>24</v>
      </c>
      <c r="D35" s="141">
        <v>7651</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60684</v>
      </c>
    </row>
    <row r="40" spans="1:4" s="2" customFormat="1" x14ac:dyDescent="0.2">
      <c r="A40" s="275" t="s">
        <v>3033</v>
      </c>
      <c r="B40" s="271" t="s">
        <v>3034</v>
      </c>
      <c r="C40" s="264">
        <v>29</v>
      </c>
      <c r="D40" s="141">
        <v>86566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1028235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1028235</v>
      </c>
    </row>
    <row r="102" spans="1:5" s="2" customFormat="1" x14ac:dyDescent="0.2">
      <c r="A102" s="272"/>
      <c r="B102" s="280" t="s">
        <v>4041</v>
      </c>
      <c r="C102" s="264">
        <v>91</v>
      </c>
      <c r="D102" s="141"/>
    </row>
    <row r="103" spans="1:5" s="2" customFormat="1" x14ac:dyDescent="0.2">
      <c r="A103" s="272" t="s">
        <v>1181</v>
      </c>
      <c r="B103" s="280" t="s">
        <v>1365</v>
      </c>
      <c r="C103" s="264">
        <v>92</v>
      </c>
      <c r="D103" s="141">
        <v>1028235</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JOSIPA KUNA</v>
      </c>
      <c r="B109" s="291"/>
      <c r="C109" s="293"/>
      <c r="D109" s="293"/>
      <c r="E109" s="291"/>
    </row>
    <row r="110" spans="1:5" s="292" customFormat="1" ht="15" customHeight="1" x14ac:dyDescent="0.2">
      <c r="A110" s="291" t="str">
        <f>IF(RefStr!H27="","Telefon za kontakt: _________________","Telefon za kontakt: " &amp; RefStr!H27)</f>
        <v>Telefon za kontakt: 031 399 344</v>
      </c>
      <c r="B110" s="291"/>
      <c r="E110" s="291"/>
    </row>
    <row r="111" spans="1:5" s="292" customFormat="1" ht="15" customHeight="1" x14ac:dyDescent="0.2">
      <c r="A111" s="291" t="str">
        <f>IF(RefStr!H33="","Odgovorna osoba: _____________________________","Odgovorna osoba: " &amp; RefStr!H33)</f>
        <v>Odgovorna osoba: LIDIJA ŽAPER, ravnateljica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17683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2019-01-29T17:20:12Z</cp:lastPrinted>
  <dcterms:created xsi:type="dcterms:W3CDTF">2001-11-21T09:32:18Z</dcterms:created>
  <dcterms:modified xsi:type="dcterms:W3CDTF">2019-01-30T13:21:02Z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